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MARTIN GRANDA  - RED\05 Insp. de Est. y Exp. 2017\Neri J\003 GERMAN ASTETE\"/>
    </mc:Choice>
  </mc:AlternateContent>
  <bookViews>
    <workbookView xWindow="-15" yWindow="-15" windowWidth="10500" windowHeight="11760" activeTab="1"/>
  </bookViews>
  <sheets>
    <sheet name="valorizado" sheetId="1" r:id="rId1"/>
    <sheet name="desembolsos" sheetId="5" r:id="rId2"/>
  </sheets>
  <definedNames>
    <definedName name="_Regression_Int" localSheetId="1" hidden="1">1</definedName>
    <definedName name="A_impresión_IM" localSheetId="1">desembolsos!$A$3:$T$56</definedName>
    <definedName name="_xlnm.Print_Area" localSheetId="1">desembolsos!$A$2:$I$62</definedName>
    <definedName name="_xlnm.Print_Area" localSheetId="0">valorizado!$A$1:$G$73</definedName>
    <definedName name="_xlnm.Print_Titles" localSheetId="1">desembolsos!$3:$5</definedName>
    <definedName name="_xlnm.Print_Titles" localSheetId="0">valorizado!$1:$6</definedName>
  </definedNames>
  <calcPr calcId="152511"/>
</workbook>
</file>

<file path=xl/calcChain.xml><?xml version="1.0" encoding="utf-8"?>
<calcChain xmlns="http://schemas.openxmlformats.org/spreadsheetml/2006/main">
  <c r="I47" i="5" l="1"/>
  <c r="I51" i="5"/>
  <c r="H51" i="5"/>
  <c r="H47" i="5"/>
  <c r="G62" i="1"/>
  <c r="G64" i="1"/>
  <c r="G55" i="1"/>
  <c r="G56" i="1"/>
  <c r="E66" i="1"/>
  <c r="D65" i="1"/>
  <c r="D11" i="1"/>
  <c r="D10" i="1" s="1"/>
  <c r="G41" i="1" l="1"/>
  <c r="G50" i="1" l="1"/>
  <c r="F50" i="1"/>
  <c r="F45" i="1"/>
  <c r="G44" i="1"/>
  <c r="F44" i="1"/>
  <c r="G43" i="1"/>
  <c r="F43" i="1"/>
  <c r="F37" i="1"/>
  <c r="E37" i="1"/>
  <c r="G36" i="1"/>
  <c r="F36" i="1"/>
  <c r="E36" i="1"/>
  <c r="G35" i="1"/>
  <c r="F35" i="1"/>
  <c r="E35" i="1"/>
  <c r="F34" i="1"/>
  <c r="E34" i="1"/>
  <c r="G33" i="1"/>
  <c r="F33" i="1"/>
  <c r="E33" i="1"/>
  <c r="G32" i="1"/>
  <c r="F32" i="1"/>
  <c r="E32" i="1"/>
  <c r="F30" i="1"/>
  <c r="E30" i="1"/>
  <c r="F27" i="1"/>
  <c r="E27" i="1"/>
  <c r="F26" i="1"/>
  <c r="E26" i="1"/>
  <c r="F62" i="1" l="1"/>
  <c r="E62" i="1"/>
  <c r="D23" i="1" l="1"/>
  <c r="F21" i="1"/>
  <c r="E21" i="1"/>
  <c r="F20" i="1"/>
  <c r="G20" i="1" s="1"/>
  <c r="E20" i="1"/>
  <c r="D12" i="1"/>
  <c r="J20" i="1" l="1"/>
  <c r="K20" i="1" s="1"/>
  <c r="G21" i="1"/>
  <c r="J21" i="1" s="1"/>
  <c r="K21" i="1" s="1"/>
  <c r="G49" i="1"/>
  <c r="F49" i="1"/>
  <c r="G48" i="1"/>
  <c r="F48" i="1"/>
  <c r="G46" i="1"/>
  <c r="F46" i="1"/>
  <c r="G45" i="1"/>
  <c r="F42" i="1"/>
  <c r="F40" i="1"/>
  <c r="F29" i="1"/>
  <c r="E29" i="1"/>
  <c r="E22" i="1"/>
  <c r="F22" i="1" s="1"/>
  <c r="G22" i="1" s="1"/>
  <c r="E19" i="1"/>
  <c r="F19" i="1" s="1"/>
  <c r="G19" i="1" s="1"/>
  <c r="E18" i="1"/>
  <c r="F18" i="1" s="1"/>
  <c r="G18" i="1" s="1"/>
  <c r="E17" i="1"/>
  <c r="F17" i="1" s="1"/>
  <c r="G17" i="1" s="1"/>
  <c r="E16" i="1"/>
  <c r="F16" i="1" s="1"/>
  <c r="G16" i="1" s="1"/>
  <c r="E60" i="1"/>
  <c r="G52" i="1" l="1"/>
  <c r="G54" i="1" s="1"/>
  <c r="F52" i="1"/>
  <c r="J31" i="1"/>
  <c r="E25" i="1"/>
  <c r="E24" i="1"/>
  <c r="E15" i="1"/>
  <c r="E14" i="1"/>
  <c r="E13" i="1"/>
  <c r="D47" i="1"/>
  <c r="D39" i="1"/>
  <c r="D31" i="1"/>
  <c r="D28" i="1"/>
  <c r="D38" i="1" l="1"/>
  <c r="J22" i="1"/>
  <c r="K22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4" i="1"/>
  <c r="K24" i="1" s="1"/>
  <c r="J25" i="1"/>
  <c r="K25" i="1" s="1"/>
  <c r="J26" i="1"/>
  <c r="K26" i="1" s="1"/>
  <c r="J29" i="1"/>
  <c r="K29" i="1" s="1"/>
  <c r="J30" i="1"/>
  <c r="K30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8" i="1"/>
  <c r="K48" i="1" s="1"/>
  <c r="J49" i="1"/>
  <c r="K49" i="1" s="1"/>
  <c r="J50" i="1"/>
  <c r="K50" i="1" s="1"/>
  <c r="D52" i="1" l="1"/>
  <c r="J13" i="1"/>
  <c r="K13" i="1" s="1"/>
  <c r="F60" i="1" l="1"/>
  <c r="G60" i="1" s="1"/>
  <c r="B17" i="5" l="1"/>
  <c r="B44" i="5" l="1"/>
  <c r="B47" i="5" s="1"/>
  <c r="B20" i="5"/>
  <c r="B23" i="5" s="1"/>
  <c r="H60" i="1" l="1"/>
  <c r="I60" i="1" l="1"/>
  <c r="H62" i="1"/>
  <c r="I62" i="1" s="1"/>
  <c r="K121" i="1" l="1"/>
  <c r="K148" i="1"/>
  <c r="K151" i="1"/>
  <c r="K153" i="1"/>
  <c r="K154" i="1"/>
  <c r="K135" i="1"/>
  <c r="H177" i="1" l="1"/>
  <c r="H172" i="1" l="1"/>
  <c r="H176" i="1"/>
  <c r="H175" i="1"/>
  <c r="D54" i="1"/>
  <c r="E58" i="5" s="1"/>
  <c r="E60" i="5" l="1"/>
  <c r="D14" i="5" s="1"/>
  <c r="E59" i="5"/>
  <c r="C14" i="5" s="1"/>
  <c r="H174" i="1"/>
  <c r="D55" i="1"/>
  <c r="H150" i="1" l="1"/>
  <c r="H155" i="1"/>
  <c r="E52" i="1"/>
  <c r="E54" i="1" s="1"/>
  <c r="F17" i="5" s="1"/>
  <c r="F23" i="5"/>
  <c r="F54" i="1"/>
  <c r="F56" i="1" s="1"/>
  <c r="F20" i="5" l="1"/>
  <c r="H154" i="1"/>
  <c r="H153" i="1"/>
  <c r="H151" i="1"/>
  <c r="H149" i="1"/>
  <c r="H148" i="1"/>
  <c r="H52" i="1"/>
  <c r="I52" i="1" s="1"/>
  <c r="W98" i="1" l="1"/>
  <c r="W100" i="1"/>
  <c r="W95" i="1"/>
  <c r="V95" i="1"/>
  <c r="W99" i="1" l="1"/>
  <c r="W96" i="1"/>
  <c r="W97" i="1"/>
  <c r="H139" i="1"/>
  <c r="H116" i="1"/>
  <c r="V98" i="1"/>
  <c r="H125" i="1"/>
  <c r="H115" i="1"/>
  <c r="H119" i="1"/>
  <c r="V99" i="1"/>
  <c r="H98" i="1"/>
  <c r="H122" i="1"/>
  <c r="V100" i="1"/>
  <c r="V97" i="1"/>
  <c r="H124" i="1"/>
  <c r="H132" i="1"/>
  <c r="H118" i="1"/>
  <c r="H140" i="1"/>
  <c r="H117" i="1"/>
  <c r="H112" i="1"/>
  <c r="H141" i="1"/>
  <c r="V96" i="1"/>
  <c r="H113" i="1"/>
  <c r="H133" i="1"/>
  <c r="H144" i="1"/>
  <c r="H142" i="1" l="1"/>
  <c r="H110" i="1"/>
  <c r="H96" i="1"/>
  <c r="H109" i="1"/>
  <c r="H137" i="1"/>
  <c r="H131" i="1"/>
  <c r="H100" i="1"/>
  <c r="H111" i="1"/>
  <c r="H130" i="1"/>
  <c r="H129" i="1"/>
  <c r="H108" i="1"/>
  <c r="H101" i="1"/>
  <c r="H103" i="1"/>
  <c r="H136" i="1"/>
  <c r="H105" i="1"/>
  <c r="H99" i="1"/>
  <c r="H135" i="1"/>
  <c r="H121" i="1"/>
  <c r="H127" i="1"/>
  <c r="H114" i="1"/>
  <c r="H104" i="1"/>
  <c r="H102" i="1"/>
  <c r="H97" i="1"/>
  <c r="H138" i="1"/>
  <c r="H126" i="1"/>
  <c r="H128" i="1"/>
  <c r="H123" i="1"/>
  <c r="H106" i="1"/>
  <c r="H143" i="1"/>
  <c r="D56" i="1"/>
  <c r="H95" i="1" l="1"/>
  <c r="F55" i="1"/>
  <c r="E56" i="1" l="1"/>
  <c r="E55" i="1"/>
  <c r="K53" i="1"/>
  <c r="J53" i="1"/>
  <c r="D57" i="1" l="1"/>
  <c r="H54" i="1" l="1"/>
  <c r="I54" i="1" s="1"/>
  <c r="D64" i="1" l="1"/>
  <c r="F57" i="1"/>
  <c r="F64" i="1" s="1"/>
  <c r="G57" i="1"/>
  <c r="H56" i="1"/>
  <c r="I56" i="1" s="1"/>
  <c r="E57" i="1"/>
  <c r="H55" i="1"/>
  <c r="I55" i="1" s="1"/>
  <c r="E68" i="1" l="1"/>
  <c r="E69" i="1" s="1"/>
  <c r="F68" i="1"/>
  <c r="G68" i="1"/>
  <c r="D66" i="1"/>
  <c r="H57" i="1"/>
  <c r="I57" i="1" s="1"/>
  <c r="D20" i="5" l="1"/>
  <c r="D44" i="5" s="1"/>
  <c r="C20" i="5"/>
  <c r="C17" i="5"/>
  <c r="D17" i="5"/>
  <c r="F27" i="5"/>
  <c r="C23" i="5"/>
  <c r="D23" i="5"/>
  <c r="D47" i="5" s="1"/>
  <c r="F69" i="1"/>
  <c r="G69" i="1" s="1"/>
  <c r="H94" i="1"/>
  <c r="C27" i="5" l="1"/>
  <c r="D41" i="5"/>
  <c r="D27" i="5"/>
  <c r="C41" i="5"/>
  <c r="E17" i="5"/>
  <c r="G17" i="5" s="1"/>
  <c r="H17" i="5" s="1"/>
  <c r="I17" i="5" s="1"/>
  <c r="E23" i="5"/>
  <c r="G23" i="5" s="1"/>
  <c r="H23" i="5" s="1"/>
  <c r="I23" i="5" s="1"/>
  <c r="C47" i="5"/>
  <c r="E47" i="5" s="1"/>
  <c r="E20" i="5"/>
  <c r="G20" i="5" s="1"/>
  <c r="H20" i="5" s="1"/>
  <c r="I20" i="5" s="1"/>
  <c r="C44" i="5"/>
  <c r="E44" i="5" s="1"/>
  <c r="G66" i="1"/>
  <c r="E64" i="1"/>
  <c r="C38" i="5"/>
  <c r="C51" i="5" l="1"/>
  <c r="E41" i="5"/>
  <c r="F44" i="5"/>
  <c r="G44" i="5" s="1"/>
  <c r="H44" i="5" s="1"/>
  <c r="I44" i="5" s="1"/>
  <c r="F65" i="1"/>
  <c r="F41" i="5"/>
  <c r="E65" i="1"/>
  <c r="F47" i="5"/>
  <c r="G47" i="5" s="1"/>
  <c r="D38" i="5"/>
  <c r="D51" i="5" s="1"/>
  <c r="E14" i="5"/>
  <c r="E27" i="5" s="1"/>
  <c r="H64" i="1"/>
  <c r="I64" i="1" s="1"/>
  <c r="F66" i="1" l="1"/>
  <c r="G65" i="1"/>
  <c r="F51" i="5"/>
  <c r="E38" i="5"/>
  <c r="E51" i="5" s="1"/>
  <c r="G14" i="5"/>
  <c r="G41" i="5"/>
  <c r="H41" i="5" s="1"/>
  <c r="I41" i="5" s="1"/>
  <c r="H65" i="1" l="1"/>
  <c r="I65" i="1" s="1"/>
  <c r="H66" i="1"/>
  <c r="I66" i="1" s="1"/>
  <c r="G38" i="5"/>
  <c r="G51" i="5" s="1"/>
  <c r="H14" i="5"/>
  <c r="G27" i="5"/>
  <c r="H38" i="5" l="1"/>
  <c r="H27" i="5"/>
  <c r="I14" i="5"/>
  <c r="I27" i="5" s="1"/>
  <c r="I38" i="5" l="1"/>
  <c r="I54" i="5" l="1"/>
</calcChain>
</file>

<file path=xl/sharedStrings.xml><?xml version="1.0" encoding="utf-8"?>
<sst xmlns="http://schemas.openxmlformats.org/spreadsheetml/2006/main" count="204" uniqueCount="157">
  <si>
    <t>COSTO DIRECTO</t>
  </si>
  <si>
    <t>CRONOGRAMA VALORIZADO DE AVANCE DE OBRA</t>
  </si>
  <si>
    <t>DURACION</t>
  </si>
  <si>
    <t>ITEM</t>
  </si>
  <si>
    <t>DESCRIPCION</t>
  </si>
  <si>
    <t>TOTAL</t>
  </si>
  <si>
    <t>MATERIALES</t>
  </si>
  <si>
    <t>PROYECTO:</t>
  </si>
  <si>
    <t>OBRAS PROVISIONALES</t>
  </si>
  <si>
    <t>TRABAJOS PRELIMINARES</t>
  </si>
  <si>
    <t>OBRAS SECUNDARIAS</t>
  </si>
  <si>
    <t>LUGAR:</t>
  </si>
  <si>
    <t>COSTO AL:</t>
  </si>
  <si>
    <t>MONTOS
PARCIALES (S/.)</t>
  </si>
  <si>
    <t>A-II</t>
  </si>
  <si>
    <t>TOTAL OBRAS SECUNDARIAS</t>
  </si>
  <si>
    <t>CRONOGRAMA DE DESEMBOLSOS</t>
  </si>
  <si>
    <t xml:space="preserve"> VALORIZACION</t>
  </si>
  <si>
    <t>PARCIALES DEL</t>
  </si>
  <si>
    <t>CALENDARIO</t>
  </si>
  <si>
    <t>EFECTIVO</t>
  </si>
  <si>
    <t>PRESUPUESTO</t>
  </si>
  <si>
    <t>IGV. (18%)</t>
  </si>
  <si>
    <t>(1)</t>
  </si>
  <si>
    <t>(2)</t>
  </si>
  <si>
    <t>(1 + 2)</t>
  </si>
  <si>
    <t>( 3 )</t>
  </si>
  <si>
    <t>PARCIAL 3-(1+2)</t>
  </si>
  <si>
    <t>0</t>
  </si>
  <si>
    <t>TOTALES</t>
  </si>
  <si>
    <t xml:space="preserve"> MONTO TOTAL DEL PRESUPUESTO Incl. TRIBUTOS</t>
  </si>
  <si>
    <t>EJECUCION TOTAL DE OBRA</t>
  </si>
  <si>
    <t>Supervision de Estudios y Obras</t>
  </si>
  <si>
    <t>Estudios y Diseños del Proyecto</t>
  </si>
  <si>
    <t>Intervencion Social</t>
  </si>
  <si>
    <t>Costos de Informe y Monitoreo Arqueologico</t>
  </si>
  <si>
    <t>Disponibilidad de Terreno</t>
  </si>
  <si>
    <t>Suministros Electricos</t>
  </si>
  <si>
    <t>Costos de Mitigacion Ambiental</t>
  </si>
  <si>
    <t>B</t>
  </si>
  <si>
    <t>INTERVENCIÓN SOCIAL:</t>
  </si>
  <si>
    <t>B-1</t>
  </si>
  <si>
    <t>INTERVENCION SOCIAL - ETAPA: EJECUCIÓN DE OBRAS</t>
  </si>
  <si>
    <t>C</t>
  </si>
  <si>
    <t>ARQUEOLOGÍA</t>
  </si>
  <si>
    <t>PRESUPUESTO ARQUEOLOGICO - ETAPA: EJECUCIÓN DE OBRAS</t>
  </si>
  <si>
    <t>TOTAL COSTO DIRECTO INCL. GASTOS GENERALES Y UTILIDAD</t>
  </si>
  <si>
    <t>PARCIAL</t>
  </si>
  <si>
    <t>MAS: IGV (18%)</t>
  </si>
  <si>
    <t>TOTAL PRESUPUESTO</t>
  </si>
  <si>
    <t>Lugar:</t>
  </si>
  <si>
    <t>Costo al:</t>
  </si>
  <si>
    <t>ADELANTOS Y AMORTIZACIONES</t>
  </si>
  <si>
    <t>(INCL IGV)</t>
  </si>
  <si>
    <t xml:space="preserve">               </t>
  </si>
  <si>
    <t>DESEMBOLSOS  DE EJECUCION DE OBRAS    MONTO EN NUEVOS SOLES</t>
  </si>
  <si>
    <t>DESEMBOLSOS PARA OBRAS</t>
  </si>
  <si>
    <t>PARCIALES DE</t>
  </si>
  <si>
    <t>LA OBRA</t>
  </si>
  <si>
    <t>TOTAL DESEMBOLSOS  DEL  PROYECTO   MONTO  EN   NUEVOS   SOLES</t>
  </si>
  <si>
    <t>TOTAL DESEMBOLSOS</t>
  </si>
  <si>
    <t>Costos no incluyen IGV</t>
  </si>
  <si>
    <t>Ejecucion de Obras  =</t>
  </si>
  <si>
    <t>Adelanto en efectivo 10% de Obras =</t>
  </si>
  <si>
    <t>Adelanto para materiales 10% de Obras =</t>
  </si>
  <si>
    <t>REDES DE ALCANTARILLADO</t>
  </si>
  <si>
    <t>DEMOLICIONES</t>
  </si>
  <si>
    <t>MOVIMIENTO DE TIERRAS</t>
  </si>
  <si>
    <t>BUZONES</t>
  </si>
  <si>
    <t>SUMINISTRO E INSTALACION DE TUBERIAS</t>
  </si>
  <si>
    <t>AVANCE DE OBRA MENSUAL</t>
  </si>
  <si>
    <t>AVANCE DE OBRA ACUMULADO</t>
  </si>
  <si>
    <t>01.01.01</t>
  </si>
  <si>
    <t>01.01.02</t>
  </si>
  <si>
    <t>01.01.03</t>
  </si>
  <si>
    <t>01.01.04</t>
  </si>
  <si>
    <t>01.01.05</t>
  </si>
  <si>
    <t>01.01.06</t>
  </si>
  <si>
    <t>01.01.07</t>
  </si>
  <si>
    <t>01.03.01</t>
  </si>
  <si>
    <t>01.03.02</t>
  </si>
  <si>
    <t>01.03.03</t>
  </si>
  <si>
    <t>01.04.01</t>
  </si>
  <si>
    <t>01.04.02</t>
  </si>
  <si>
    <t>01.05.01</t>
  </si>
  <si>
    <t>01.05.02</t>
  </si>
  <si>
    <t>01.05.03</t>
  </si>
  <si>
    <t>CONEXIONES DOMICILIARIAS DE ALCANTARILLADO</t>
  </si>
  <si>
    <t>02.01.01</t>
  </si>
  <si>
    <t>02.01.02</t>
  </si>
  <si>
    <t>02.01.03</t>
  </si>
  <si>
    <t>02.01.04</t>
  </si>
  <si>
    <t>02.01.05</t>
  </si>
  <si>
    <t>02.04.01</t>
  </si>
  <si>
    <t>02.04.02</t>
  </si>
  <si>
    <t>02.04.03</t>
  </si>
  <si>
    <t>Servicio de agua potable para los campamentos (estimado global)</t>
  </si>
  <si>
    <t>Limpieza permanente de la obra</t>
  </si>
  <si>
    <t>PAVIMENTOS, VEREDAS Y SARDINELES</t>
  </si>
  <si>
    <t>EXCAVACION CON EQUIPO</t>
  </si>
  <si>
    <t>EXCAVACION A MANO EN PASAJES ANGOSTOS CON INTERFERENCIA</t>
  </si>
  <si>
    <t>RETIRO Y REPOSICION DE CAJAS DE AGUA POR INTERFERENCIA CON LA EXCAVACION EN PASAJES ANGOSTOS</t>
  </si>
  <si>
    <t>PRUEBA HIDRAULICA Y DE RESISTENCIA</t>
  </si>
  <si>
    <t>Replanteo final de la obra para conexión domiciliaria</t>
  </si>
  <si>
    <t>SUMINISTRO E INSTALACION DE ELEMENTOS PARA CONEXION DOMICILIARIA</t>
  </si>
  <si>
    <t>TUBERIAS</t>
  </si>
  <si>
    <t>CAJAS</t>
  </si>
  <si>
    <t>PRUEBAS</t>
  </si>
  <si>
    <t>PLAN DE SEGURIDAD Y SALUD OCUPACIONAL</t>
  </si>
  <si>
    <t>1° Valorización
30 días</t>
  </si>
  <si>
    <t>Campamento provisional para la obra tipo AD-03</t>
  </si>
  <si>
    <t>Cartel de identificación de la obra de   3,60 m x 1,80 m</t>
  </si>
  <si>
    <t>Servicio de baño portátil  (inodoro  y  lavadero)</t>
  </si>
  <si>
    <t>Trazo y replanteo inicial del proyecto,  para líneas-redes</t>
  </si>
  <si>
    <t>Replanteo final de la obra, para líneas  redes con estación total</t>
  </si>
  <si>
    <t>TRABAJOS PRELIMINARES Y COMPLEMENTARIOS</t>
  </si>
  <si>
    <t>Trazo y replanteo inicial para conexión  domiciliaria</t>
  </si>
  <si>
    <t>Cinta plástica señalizadora para límite  de seguridad de obra-SEDAPAL</t>
  </si>
  <si>
    <t>5 días</t>
  </si>
  <si>
    <t>4 días</t>
  </si>
  <si>
    <t>2° Valorización
60 días</t>
  </si>
  <si>
    <t>3° Valorización
90 días</t>
  </si>
  <si>
    <t>LA PERLA - CALLAO</t>
  </si>
  <si>
    <t>90 DIAS CALENDARIOS</t>
  </si>
  <si>
    <t>“CAMBIO DE COLECTOR EN URBANIZACIÓN GERMAN ASTETE – LA PERLA"</t>
  </si>
  <si>
    <t>EJECUCION DE OBRAS (90 DIAS)</t>
  </si>
  <si>
    <t>90 días</t>
  </si>
  <si>
    <t xml:space="preserve">GASTOS GENERALES </t>
  </si>
  <si>
    <t xml:space="preserve">UTILIDAD </t>
  </si>
  <si>
    <t>C-1</t>
  </si>
  <si>
    <t>01.03.04</t>
  </si>
  <si>
    <t>01.01.08</t>
  </si>
  <si>
    <t>01.01.09</t>
  </si>
  <si>
    <t>Mitigacion de Impactos Ambientales</t>
  </si>
  <si>
    <t>Plan de tránsito vehicular y peatonal durante la obra</t>
  </si>
  <si>
    <t>Desvío de aguas servidas incl. bombeo y  alquiler de tubo p/mantenim. servicio DN 300-350 mm</t>
  </si>
  <si>
    <t>Movilización de campamentos,maquinarias, herramientas para la obra</t>
  </si>
  <si>
    <t>Riego de zona de trabajo para mitigar la contaminación -polvo (con autorización de uso de grifo)</t>
  </si>
  <si>
    <t>Desvío de aguas servidas incl. bombeo y  alquiler de tubo p/mantenim. servicio DN 200-250 mm</t>
  </si>
  <si>
    <t>Proteccion de redes existentes de  DN 100  a 15</t>
  </si>
  <si>
    <t>66 días</t>
  </si>
  <si>
    <t>50 días</t>
  </si>
  <si>
    <t>89 días</t>
  </si>
  <si>
    <t>85 días</t>
  </si>
  <si>
    <t>86 días</t>
  </si>
  <si>
    <t>10 días</t>
  </si>
  <si>
    <t>60 días</t>
  </si>
  <si>
    <t>49 días</t>
  </si>
  <si>
    <t>64 días</t>
  </si>
  <si>
    <t>55 días</t>
  </si>
  <si>
    <t>62 días</t>
  </si>
  <si>
    <t>61 días</t>
  </si>
  <si>
    <t>76 días</t>
  </si>
  <si>
    <t>52 días</t>
  </si>
  <si>
    <t>53 días</t>
  </si>
  <si>
    <t>54 días</t>
  </si>
  <si>
    <t>51 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</si>
</sst>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&quot;$&quot;#,##0_);\(&quot;$&quot;#,##0\)"/>
    <numFmt numFmtId="165" formatCode="0.0000000"/>
    <numFmt numFmtId="166" formatCode="General_)"/>
    <numFmt numFmtId="167" formatCode="_-* #,##0.00\ _P_t_s_-;\-* #,##0.00\ _P_t_s_-;_-* &quot;-&quot;??\ _P_t_s_-;_-@_-"/>
    <numFmt numFmtId="168" formatCode="0.00_)"/>
    <numFmt numFmtId="169" formatCode="_(&quot;S/.&quot;\ * #,##0.00_);_(&quot;S/.&quot;\ * \(#,##0.00\);_(&quot;S/.&quot;\ * &quot;-&quot;??_);_(@_)"/>
    <numFmt numFmtId="170" formatCode="#,##0.0000000"/>
    <numFmt numFmtId="171" formatCode="_-* #,##0.00\ [$€]_-;\-* #,##0.00\ [$€]_-;_-* &quot;-&quot;??\ [$€]_-;_-@_-"/>
    <numFmt numFmtId="172" formatCode="00.00"/>
    <numFmt numFmtId="173" formatCode="00"/>
  </numFmts>
  <fonts count="34">
    <font>
      <sz val="8"/>
      <name val="Arial"/>
    </font>
    <font>
      <sz val="8"/>
      <color indexed="10"/>
      <name val="Arial"/>
      <family val="2"/>
    </font>
    <font>
      <sz val="8"/>
      <color indexed="7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b/>
      <sz val="8"/>
      <color rgb="FFFF0000"/>
      <name val="Arial"/>
      <family val="2"/>
    </font>
    <font>
      <b/>
      <sz val="8"/>
      <color rgb="FFFFFF00"/>
      <name val="Arial"/>
      <family val="2"/>
    </font>
    <font>
      <sz val="10"/>
      <name val="Courier"/>
      <family val="3"/>
    </font>
    <font>
      <sz val="8"/>
      <name val="Courier"/>
      <family val="3"/>
    </font>
    <font>
      <b/>
      <sz val="8"/>
      <name val="Antique Olv (W1)"/>
      <family val="2"/>
    </font>
    <font>
      <b/>
      <u/>
      <sz val="8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sz val="12"/>
      <name val="Courier"/>
      <family val="3"/>
    </font>
    <font>
      <sz val="10"/>
      <name val="Arial Narrow"/>
      <family val="2"/>
    </font>
    <font>
      <b/>
      <sz val="8"/>
      <color indexed="10"/>
      <name val="Arial"/>
      <family val="2"/>
    </font>
    <font>
      <b/>
      <sz val="10"/>
      <name val="Antique Olv (W1)"/>
      <family val="2"/>
    </font>
    <font>
      <b/>
      <sz val="8"/>
      <name val="Courier New"/>
      <family val="3"/>
    </font>
    <font>
      <sz val="11"/>
      <name val="Arial Narrow"/>
      <family val="2"/>
    </font>
    <font>
      <b/>
      <sz val="11"/>
      <name val="Arial Narrow"/>
      <family val="2"/>
    </font>
    <font>
      <b/>
      <sz val="11"/>
      <name val="Arial"/>
      <family val="2"/>
    </font>
    <font>
      <b/>
      <sz val="11"/>
      <name val="Fixedsys"/>
      <family val="3"/>
    </font>
    <font>
      <b/>
      <sz val="10"/>
      <name val="Courier"/>
      <family val="3"/>
    </font>
    <font>
      <b/>
      <sz val="9"/>
      <name val="Courier"/>
      <family val="3"/>
    </font>
    <font>
      <u/>
      <sz val="10"/>
      <name val="Courier"/>
      <family val="3"/>
    </font>
    <font>
      <b/>
      <sz val="10"/>
      <name val="Bedrock"/>
    </font>
    <font>
      <b/>
      <sz val="16"/>
      <name val="Courier New"/>
      <family val="3"/>
    </font>
    <font>
      <b/>
      <sz val="14"/>
      <name val="Arial Narrow"/>
      <family val="2"/>
    </font>
    <font>
      <b/>
      <sz val="8"/>
      <color theme="3"/>
      <name val="Arial"/>
      <family val="2"/>
    </font>
    <font>
      <sz val="8"/>
      <color theme="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>
      <alignment vertical="center"/>
    </xf>
    <xf numFmtId="165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7" fillId="0" borderId="0"/>
    <xf numFmtId="166" fontId="11" fillId="0" borderId="0"/>
    <xf numFmtId="0" fontId="3" fillId="0" borderId="0">
      <alignment vertical="center"/>
    </xf>
    <xf numFmtId="167" fontId="8" fillId="0" borderId="0" applyFont="0" applyFill="0" applyBorder="0" applyAlignment="0" applyProtection="0"/>
    <xf numFmtId="0" fontId="8" fillId="0" borderId="0"/>
    <xf numFmtId="171" fontId="11" fillId="0" borderId="0" applyFont="0" applyFill="0" applyBorder="0" applyAlignment="0" applyProtection="0"/>
  </cellStyleXfs>
  <cellXfs count="326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0" fontId="4" fillId="2" borderId="4" xfId="0" applyFont="1" applyFill="1" applyBorder="1" applyAlignment="1" applyProtection="1">
      <alignment vertical="center"/>
      <protection locked="0"/>
    </xf>
    <xf numFmtId="0" fontId="4" fillId="2" borderId="7" xfId="0" applyFont="1" applyFill="1" applyBorder="1" applyAlignment="1" applyProtection="1">
      <alignment vertical="center"/>
      <protection locked="0"/>
    </xf>
    <xf numFmtId="4" fontId="0" fillId="2" borderId="0" xfId="0" applyNumberFormat="1" applyFill="1" applyAlignment="1">
      <alignment horizontal="center" vertical="center"/>
    </xf>
    <xf numFmtId="4" fontId="9" fillId="2" borderId="0" xfId="0" applyNumberFormat="1" applyFont="1" applyFill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4" fillId="2" borderId="5" xfId="0" applyNumberFormat="1" applyFont="1" applyFill="1" applyBorder="1" applyAlignment="1">
      <alignment vertical="center"/>
    </xf>
    <xf numFmtId="0" fontId="0" fillId="2" borderId="0" xfId="0" applyFill="1" applyAlignment="1">
      <alignment vertical="center"/>
    </xf>
    <xf numFmtId="0" fontId="4" fillId="2" borderId="0" xfId="0" applyFont="1" applyFill="1" applyAlignment="1">
      <alignment vertical="center"/>
    </xf>
    <xf numFmtId="4" fontId="0" fillId="2" borderId="0" xfId="0" applyNumberForma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4" fontId="4" fillId="2" borderId="6" xfId="0" applyNumberFormat="1" applyFont="1" applyFill="1" applyBorder="1" applyAlignment="1">
      <alignment vertical="center"/>
    </xf>
    <xf numFmtId="4" fontId="4" fillId="2" borderId="8" xfId="0" applyNumberFormat="1" applyFont="1" applyFill="1" applyBorder="1" applyAlignment="1">
      <alignment vertical="center"/>
    </xf>
    <xf numFmtId="4" fontId="4" fillId="2" borderId="3" xfId="0" applyNumberFormat="1" applyFont="1" applyFill="1" applyBorder="1" applyAlignment="1">
      <alignment vertical="center"/>
    </xf>
    <xf numFmtId="4" fontId="4" fillId="2" borderId="12" xfId="0" applyNumberFormat="1" applyFont="1" applyFill="1" applyBorder="1" applyAlignment="1">
      <alignment vertical="center"/>
    </xf>
    <xf numFmtId="0" fontId="4" fillId="2" borderId="21" xfId="0" applyFont="1" applyFill="1" applyBorder="1" applyAlignment="1" applyProtection="1">
      <alignment vertical="center"/>
      <protection locked="0"/>
    </xf>
    <xf numFmtId="0" fontId="9" fillId="4" borderId="0" xfId="0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3" fillId="2" borderId="26" xfId="0" applyFont="1" applyFill="1" applyBorder="1" applyAlignment="1" applyProtection="1">
      <alignment horizontal="left" vertical="center"/>
      <protection locked="0"/>
    </xf>
    <xf numFmtId="10" fontId="3" fillId="2" borderId="27" xfId="0" applyNumberFormat="1" applyFont="1" applyFill="1" applyBorder="1" applyAlignment="1" applyProtection="1">
      <alignment horizontal="center" vertical="center"/>
      <protection locked="0"/>
    </xf>
    <xf numFmtId="4" fontId="0" fillId="2" borderId="28" xfId="0" applyNumberFormat="1" applyFill="1" applyBorder="1" applyAlignment="1">
      <alignment vertical="center"/>
    </xf>
    <xf numFmtId="4" fontId="0" fillId="2" borderId="29" xfId="0" applyNumberFormat="1" applyFill="1" applyBorder="1" applyAlignment="1">
      <alignment vertical="center"/>
    </xf>
    <xf numFmtId="0" fontId="3" fillId="2" borderId="30" xfId="0" applyFont="1" applyFill="1" applyBorder="1" applyAlignment="1" applyProtection="1">
      <alignment horizontal="left" vertical="center"/>
      <protection locked="0"/>
    </xf>
    <xf numFmtId="10" fontId="3" fillId="2" borderId="31" xfId="0" applyNumberFormat="1" applyFont="1" applyFill="1" applyBorder="1" applyAlignment="1" applyProtection="1">
      <alignment horizontal="center" vertical="center"/>
      <protection locked="0"/>
    </xf>
    <xf numFmtId="4" fontId="0" fillId="2" borderId="32" xfId="0" applyNumberFormat="1" applyFill="1" applyBorder="1" applyAlignment="1">
      <alignment vertical="center"/>
    </xf>
    <xf numFmtId="4" fontId="0" fillId="2" borderId="33" xfId="0" applyNumberFormat="1" applyFill="1" applyBorder="1" applyAlignment="1">
      <alignment vertical="center"/>
    </xf>
    <xf numFmtId="10" fontId="4" fillId="2" borderId="22" xfId="0" applyNumberFormat="1" applyFont="1" applyFill="1" applyBorder="1" applyAlignment="1" applyProtection="1">
      <alignment vertical="center"/>
      <protection locked="0"/>
    </xf>
    <xf numFmtId="10" fontId="0" fillId="2" borderId="0" xfId="0" applyNumberFormat="1" applyFill="1" applyAlignment="1">
      <alignment vertical="center"/>
    </xf>
    <xf numFmtId="0" fontId="4" fillId="3" borderId="24" xfId="0" applyFont="1" applyFill="1" applyBorder="1" applyAlignment="1">
      <alignment horizontal="center" vertical="center" wrapText="1"/>
    </xf>
    <xf numFmtId="4" fontId="4" fillId="0" borderId="25" xfId="0" applyNumberFormat="1" applyFont="1" applyBorder="1" applyAlignment="1" applyProtection="1">
      <alignment vertical="center"/>
      <protection locked="0"/>
    </xf>
    <xf numFmtId="0" fontId="3" fillId="3" borderId="24" xfId="0" applyFont="1" applyFill="1" applyBorder="1" applyAlignment="1">
      <alignment horizontal="center" vertical="center" wrapText="1"/>
    </xf>
    <xf numFmtId="4" fontId="3" fillId="0" borderId="25" xfId="0" applyNumberFormat="1" applyFont="1" applyBorder="1" applyAlignment="1" applyProtection="1">
      <alignment vertical="center"/>
      <protection locked="0"/>
    </xf>
    <xf numFmtId="49" fontId="4" fillId="0" borderId="23" xfId="0" applyNumberFormat="1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14" fontId="4" fillId="2" borderId="0" xfId="0" applyNumberFormat="1" applyFont="1" applyFill="1" applyAlignment="1">
      <alignment horizontal="left" vertical="center"/>
    </xf>
    <xf numFmtId="4" fontId="0" fillId="2" borderId="24" xfId="0" applyNumberFormat="1" applyFill="1" applyBorder="1" applyAlignment="1">
      <alignment vertical="center"/>
    </xf>
    <xf numFmtId="49" fontId="3" fillId="0" borderId="45" xfId="0" applyNumberFormat="1" applyFont="1" applyBorder="1" applyAlignment="1" applyProtection="1">
      <alignment vertical="center"/>
      <protection locked="0"/>
    </xf>
    <xf numFmtId="0" fontId="3" fillId="0" borderId="46" xfId="0" applyFont="1" applyBorder="1" applyAlignment="1" applyProtection="1">
      <alignment horizontal="left" vertical="center" indent="2"/>
      <protection locked="0"/>
    </xf>
    <xf numFmtId="0" fontId="3" fillId="3" borderId="46" xfId="0" applyFont="1" applyFill="1" applyBorder="1" applyAlignment="1">
      <alignment horizontal="center" vertical="center" wrapText="1"/>
    </xf>
    <xf numFmtId="4" fontId="3" fillId="0" borderId="47" xfId="0" applyNumberFormat="1" applyFont="1" applyBorder="1" applyAlignment="1" applyProtection="1">
      <alignment vertical="center"/>
      <protection locked="0"/>
    </xf>
    <xf numFmtId="4" fontId="0" fillId="2" borderId="46" xfId="0" applyNumberFormat="1" applyFill="1" applyBorder="1" applyAlignment="1">
      <alignment vertical="center"/>
    </xf>
    <xf numFmtId="49" fontId="3" fillId="0" borderId="48" xfId="0" applyNumberFormat="1" applyFont="1" applyBorder="1" applyAlignment="1" applyProtection="1">
      <alignment vertical="center"/>
      <protection locked="0"/>
    </xf>
    <xf numFmtId="0" fontId="3" fillId="0" borderId="49" xfId="0" applyFont="1" applyBorder="1" applyAlignment="1" applyProtection="1">
      <alignment horizontal="left" vertical="center" indent="2"/>
      <protection locked="0"/>
    </xf>
    <xf numFmtId="0" fontId="3" fillId="3" borderId="49" xfId="0" applyFont="1" applyFill="1" applyBorder="1" applyAlignment="1">
      <alignment horizontal="center" vertical="center" wrapText="1"/>
    </xf>
    <xf numFmtId="4" fontId="3" fillId="0" borderId="50" xfId="0" applyNumberFormat="1" applyFont="1" applyBorder="1" applyAlignment="1" applyProtection="1">
      <alignment vertical="center"/>
      <protection locked="0"/>
    </xf>
    <xf numFmtId="4" fontId="0" fillId="2" borderId="49" xfId="0" applyNumberFormat="1" applyFill="1" applyBorder="1" applyAlignment="1">
      <alignment vertical="center"/>
    </xf>
    <xf numFmtId="4" fontId="0" fillId="2" borderId="65" xfId="0" applyNumberFormat="1" applyFill="1" applyBorder="1" applyAlignment="1">
      <alignment vertical="center"/>
    </xf>
    <xf numFmtId="4" fontId="0" fillId="2" borderId="66" xfId="0" applyNumberFormat="1" applyFill="1" applyBorder="1" applyAlignment="1">
      <alignment vertical="center"/>
    </xf>
    <xf numFmtId="4" fontId="0" fillId="2" borderId="67" xfId="0" applyNumberFormat="1" applyFill="1" applyBorder="1" applyAlignment="1">
      <alignment vertical="center"/>
    </xf>
    <xf numFmtId="4" fontId="4" fillId="2" borderId="68" xfId="0" applyNumberFormat="1" applyFont="1" applyFill="1" applyBorder="1" applyAlignment="1">
      <alignment vertical="center"/>
    </xf>
    <xf numFmtId="0" fontId="4" fillId="2" borderId="16" xfId="0" applyFont="1" applyFill="1" applyBorder="1" applyAlignment="1">
      <alignment vertical="center"/>
    </xf>
    <xf numFmtId="10" fontId="4" fillId="2" borderId="16" xfId="0" applyNumberFormat="1" applyFont="1" applyFill="1" applyBorder="1" applyAlignment="1">
      <alignment vertical="center"/>
    </xf>
    <xf numFmtId="4" fontId="4" fillId="2" borderId="16" xfId="0" applyNumberFormat="1" applyFont="1" applyFill="1" applyBorder="1" applyAlignment="1">
      <alignment vertical="center"/>
    </xf>
    <xf numFmtId="0" fontId="3" fillId="2" borderId="15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vertical="center"/>
    </xf>
    <xf numFmtId="10" fontId="4" fillId="2" borderId="14" xfId="0" applyNumberFormat="1" applyFont="1" applyFill="1" applyBorder="1" applyAlignment="1">
      <alignment vertical="center"/>
    </xf>
    <xf numFmtId="4" fontId="4" fillId="2" borderId="14" xfId="0" applyNumberFormat="1" applyFont="1" applyFill="1" applyBorder="1" applyAlignment="1">
      <alignment vertical="center"/>
    </xf>
    <xf numFmtId="0" fontId="4" fillId="2" borderId="44" xfId="0" applyFont="1" applyFill="1" applyBorder="1" applyAlignment="1">
      <alignment vertical="center"/>
    </xf>
    <xf numFmtId="4" fontId="4" fillId="2" borderId="43" xfId="0" applyNumberFormat="1" applyFont="1" applyFill="1" applyBorder="1" applyAlignment="1">
      <alignment vertical="center"/>
    </xf>
    <xf numFmtId="4" fontId="4" fillId="2" borderId="38" xfId="0" applyNumberFormat="1" applyFont="1" applyFill="1" applyBorder="1" applyAlignment="1">
      <alignment vertical="center"/>
    </xf>
    <xf numFmtId="4" fontId="3" fillId="2" borderId="43" xfId="0" applyNumberFormat="1" applyFont="1" applyFill="1" applyBorder="1" applyAlignment="1">
      <alignment vertical="center"/>
    </xf>
    <xf numFmtId="4" fontId="3" fillId="2" borderId="38" xfId="0" applyNumberFormat="1" applyFont="1" applyFill="1" applyBorder="1" applyAlignment="1">
      <alignment vertical="center"/>
    </xf>
    <xf numFmtId="10" fontId="4" fillId="2" borderId="73" xfId="0" applyNumberFormat="1" applyFont="1" applyFill="1" applyBorder="1" applyAlignment="1">
      <alignment vertical="center"/>
    </xf>
    <xf numFmtId="0" fontId="4" fillId="2" borderId="71" xfId="0" applyFont="1" applyFill="1" applyBorder="1" applyAlignment="1">
      <alignment vertical="center"/>
    </xf>
    <xf numFmtId="10" fontId="4" fillId="2" borderId="39" xfId="0" applyNumberFormat="1" applyFont="1" applyFill="1" applyBorder="1" applyAlignment="1">
      <alignment vertical="center"/>
    </xf>
    <xf numFmtId="0" fontId="3" fillId="2" borderId="15" xfId="0" applyFont="1" applyFill="1" applyBorder="1" applyAlignment="1">
      <alignment horizontal="left" vertical="center" indent="1"/>
    </xf>
    <xf numFmtId="4" fontId="4" fillId="2" borderId="72" xfId="0" applyNumberFormat="1" applyFont="1" applyFill="1" applyBorder="1" applyAlignment="1">
      <alignment vertical="center"/>
    </xf>
    <xf numFmtId="4" fontId="4" fillId="2" borderId="37" xfId="0" applyNumberFormat="1" applyFont="1" applyFill="1" applyBorder="1" applyAlignment="1">
      <alignment vertical="center"/>
    </xf>
    <xf numFmtId="0" fontId="1" fillId="2" borderId="48" xfId="0" applyFont="1" applyFill="1" applyBorder="1" applyAlignment="1" applyProtection="1">
      <alignment vertical="center"/>
      <protection locked="0"/>
    </xf>
    <xf numFmtId="0" fontId="14" fillId="2" borderId="49" xfId="0" applyFont="1" applyFill="1" applyBorder="1" applyAlignment="1" applyProtection="1">
      <alignment horizontal="center" vertical="center"/>
      <protection locked="0"/>
    </xf>
    <xf numFmtId="4" fontId="1" fillId="2" borderId="50" xfId="0" applyNumberFormat="1" applyFont="1" applyFill="1" applyBorder="1" applyAlignment="1" applyProtection="1">
      <alignment vertical="center"/>
      <protection locked="0"/>
    </xf>
    <xf numFmtId="166" fontId="11" fillId="0" borderId="0" xfId="4" applyAlignment="1">
      <alignment vertical="center"/>
    </xf>
    <xf numFmtId="166" fontId="12" fillId="6" borderId="0" xfId="4" applyFont="1" applyFill="1" applyAlignment="1">
      <alignment vertical="center"/>
    </xf>
    <xf numFmtId="167" fontId="19" fillId="6" borderId="0" xfId="6" applyFont="1" applyFill="1" applyBorder="1" applyAlignment="1">
      <alignment vertical="center"/>
    </xf>
    <xf numFmtId="166" fontId="12" fillId="6" borderId="0" xfId="4" applyFont="1" applyFill="1" applyBorder="1" applyAlignment="1">
      <alignment vertical="center"/>
    </xf>
    <xf numFmtId="0" fontId="16" fillId="6" borderId="0" xfId="5" applyFont="1" applyFill="1" applyAlignment="1">
      <alignment vertical="center"/>
    </xf>
    <xf numFmtId="166" fontId="20" fillId="6" borderId="0" xfId="4" applyFont="1" applyFill="1" applyBorder="1" applyAlignment="1">
      <alignment horizontal="center" vertical="center" wrapText="1"/>
    </xf>
    <xf numFmtId="166" fontId="13" fillId="6" borderId="0" xfId="4" applyFont="1" applyFill="1" applyBorder="1" applyAlignment="1">
      <alignment horizontal="center" vertical="center" wrapText="1"/>
    </xf>
    <xf numFmtId="166" fontId="21" fillId="6" borderId="0" xfId="4" applyFont="1" applyFill="1" applyBorder="1" applyAlignment="1">
      <alignment horizontal="centerContinuous" vertical="center"/>
    </xf>
    <xf numFmtId="0" fontId="16" fillId="6" borderId="0" xfId="5" applyNumberFormat="1" applyFont="1" applyFill="1" applyBorder="1" applyAlignment="1" applyProtection="1">
      <alignment vertical="center"/>
    </xf>
    <xf numFmtId="14" fontId="8" fillId="6" borderId="0" xfId="5" applyNumberFormat="1" applyFont="1" applyFill="1" applyBorder="1" applyAlignment="1" applyProtection="1">
      <alignment horizontal="left" vertical="center"/>
    </xf>
    <xf numFmtId="166" fontId="11" fillId="6" borderId="0" xfId="4" applyFont="1" applyFill="1" applyAlignment="1">
      <alignment vertical="center"/>
    </xf>
    <xf numFmtId="166" fontId="22" fillId="0" borderId="0" xfId="4" quotePrefix="1" applyFont="1" applyBorder="1" applyAlignment="1" applyProtection="1">
      <alignment horizontal="left" vertical="center"/>
    </xf>
    <xf numFmtId="166" fontId="22" fillId="0" borderId="0" xfId="4" quotePrefix="1" applyFont="1" applyAlignment="1" applyProtection="1">
      <alignment horizontal="left" vertical="center"/>
    </xf>
    <xf numFmtId="166" fontId="22" fillId="0" borderId="0" xfId="4" applyFont="1" applyAlignment="1">
      <alignment vertical="center"/>
    </xf>
    <xf numFmtId="166" fontId="22" fillId="0" borderId="0" xfId="4" applyFont="1" applyAlignment="1" applyProtection="1">
      <alignment horizontal="fill" vertical="center"/>
    </xf>
    <xf numFmtId="4" fontId="22" fillId="0" borderId="0" xfId="4" applyNumberFormat="1" applyFont="1" applyAlignment="1">
      <alignment vertical="center"/>
    </xf>
    <xf numFmtId="166" fontId="11" fillId="0" borderId="0" xfId="4" quotePrefix="1" applyBorder="1" applyAlignment="1" applyProtection="1">
      <alignment horizontal="left" vertical="center"/>
    </xf>
    <xf numFmtId="166" fontId="11" fillId="0" borderId="18" xfId="4" applyBorder="1" applyAlignment="1" applyProtection="1">
      <alignment horizontal="fill" vertical="center"/>
    </xf>
    <xf numFmtId="166" fontId="11" fillId="0" borderId="35" xfId="4" applyBorder="1" applyAlignment="1" applyProtection="1">
      <alignment horizontal="fill" vertical="center"/>
    </xf>
    <xf numFmtId="166" fontId="11" fillId="0" borderId="54" xfId="4" applyBorder="1" applyAlignment="1" applyProtection="1">
      <alignment horizontal="fill" vertical="center"/>
    </xf>
    <xf numFmtId="166" fontId="11" fillId="0" borderId="0" xfId="4" applyBorder="1" applyAlignment="1" applyProtection="1">
      <alignment horizontal="fill" vertical="center"/>
    </xf>
    <xf numFmtId="166" fontId="11" fillId="0" borderId="9" xfId="4" applyBorder="1" applyAlignment="1" applyProtection="1">
      <alignment horizontal="fill" vertical="center"/>
    </xf>
    <xf numFmtId="166" fontId="11" fillId="0" borderId="0" xfId="4" quotePrefix="1" applyAlignment="1" applyProtection="1">
      <alignment horizontal="left" vertical="center"/>
    </xf>
    <xf numFmtId="4" fontId="11" fillId="0" borderId="0" xfId="4" applyNumberFormat="1" applyAlignment="1">
      <alignment vertical="center"/>
    </xf>
    <xf numFmtId="166" fontId="11" fillId="0" borderId="0" xfId="4" quotePrefix="1" applyBorder="1" applyAlignment="1" applyProtection="1">
      <alignment horizontal="fill" vertical="center"/>
    </xf>
    <xf numFmtId="166" fontId="8" fillId="0" borderId="18" xfId="4" applyFont="1" applyBorder="1" applyAlignment="1" applyProtection="1">
      <alignment horizontal="center" vertical="center"/>
    </xf>
    <xf numFmtId="39" fontId="8" fillId="0" borderId="35" xfId="4" applyNumberFormat="1" applyFont="1" applyBorder="1" applyAlignment="1" applyProtection="1">
      <alignment vertical="center"/>
    </xf>
    <xf numFmtId="39" fontId="8" fillId="0" borderId="54" xfId="4" applyNumberFormat="1" applyFont="1" applyBorder="1" applyAlignment="1" applyProtection="1">
      <alignment vertical="center"/>
    </xf>
    <xf numFmtId="39" fontId="8" fillId="0" borderId="35" xfId="4" applyNumberFormat="1" applyFont="1" applyBorder="1" applyAlignment="1" applyProtection="1">
      <alignment horizontal="right" vertical="center"/>
    </xf>
    <xf numFmtId="39" fontId="8" fillId="0" borderId="9" xfId="4" applyNumberFormat="1" applyFont="1" applyBorder="1" applyAlignment="1" applyProtection="1">
      <alignment horizontal="right" vertical="center"/>
    </xf>
    <xf numFmtId="39" fontId="11" fillId="0" borderId="0" xfId="4" quotePrefix="1" applyNumberFormat="1" applyAlignment="1" applyProtection="1">
      <alignment horizontal="left" vertical="center"/>
    </xf>
    <xf numFmtId="166" fontId="8" fillId="0" borderId="82" xfId="4" applyFont="1" applyBorder="1" applyAlignment="1">
      <alignment vertical="center"/>
    </xf>
    <xf numFmtId="39" fontId="8" fillId="0" borderId="20" xfId="4" applyNumberFormat="1" applyFont="1" applyBorder="1" applyAlignment="1" applyProtection="1">
      <alignment vertical="center"/>
    </xf>
    <xf numFmtId="39" fontId="8" fillId="0" borderId="19" xfId="4" applyNumberFormat="1" applyFont="1" applyBorder="1" applyAlignment="1" applyProtection="1">
      <alignment vertical="center"/>
    </xf>
    <xf numFmtId="39" fontId="8" fillId="0" borderId="9" xfId="4" applyNumberFormat="1" applyFont="1" applyBorder="1" applyAlignment="1" applyProtection="1">
      <alignment vertical="center"/>
    </xf>
    <xf numFmtId="166" fontId="8" fillId="0" borderId="18" xfId="4" applyFont="1" applyBorder="1" applyAlignment="1" applyProtection="1">
      <alignment horizontal="fill" vertical="center"/>
    </xf>
    <xf numFmtId="4" fontId="18" fillId="0" borderId="0" xfId="4" applyNumberFormat="1" applyFont="1" applyAlignment="1">
      <alignment horizontal="right" vertical="center"/>
    </xf>
    <xf numFmtId="4" fontId="18" fillId="0" borderId="0" xfId="4" applyNumberFormat="1" applyFont="1" applyAlignment="1">
      <alignment vertical="center"/>
    </xf>
    <xf numFmtId="166" fontId="11" fillId="0" borderId="0" xfId="4" applyBorder="1" applyAlignment="1">
      <alignment vertical="center"/>
    </xf>
    <xf numFmtId="166" fontId="8" fillId="0" borderId="0" xfId="4" applyFont="1" applyBorder="1" applyAlignment="1">
      <alignment vertical="center"/>
    </xf>
    <xf numFmtId="4" fontId="8" fillId="0" borderId="0" xfId="4" applyNumberFormat="1" applyFont="1" applyAlignment="1">
      <alignment vertical="center"/>
    </xf>
    <xf numFmtId="166" fontId="8" fillId="0" borderId="0" xfId="4" applyFont="1" applyBorder="1" applyAlignment="1">
      <alignment horizontal="centerContinuous" vertical="center"/>
    </xf>
    <xf numFmtId="166" fontId="24" fillId="0" borderId="0" xfId="4" applyFont="1" applyBorder="1" applyAlignment="1">
      <alignment horizontal="centerContinuous" vertical="center"/>
    </xf>
    <xf numFmtId="166" fontId="25" fillId="0" borderId="0" xfId="4" applyFont="1" applyBorder="1" applyAlignment="1">
      <alignment horizontal="left" vertical="center"/>
    </xf>
    <xf numFmtId="166" fontId="11" fillId="0" borderId="85" xfId="4" applyBorder="1" applyAlignment="1" applyProtection="1">
      <alignment horizontal="fill" vertical="center"/>
    </xf>
    <xf numFmtId="39" fontId="8" fillId="0" borderId="0" xfId="4" applyNumberFormat="1" applyFont="1" applyBorder="1" applyAlignment="1" applyProtection="1">
      <alignment vertical="center"/>
    </xf>
    <xf numFmtId="39" fontId="8" fillId="0" borderId="35" xfId="4" applyNumberFormat="1" applyFont="1" applyBorder="1" applyAlignment="1" applyProtection="1">
      <alignment horizontal="left" vertical="center"/>
    </xf>
    <xf numFmtId="39" fontId="8" fillId="0" borderId="57" xfId="4" applyNumberFormat="1" applyFont="1" applyBorder="1" applyAlignment="1" applyProtection="1">
      <alignment vertical="center"/>
    </xf>
    <xf numFmtId="39" fontId="8" fillId="0" borderId="20" xfId="4" applyNumberFormat="1" applyFont="1" applyFill="1" applyBorder="1" applyAlignment="1" applyProtection="1">
      <alignment vertical="center"/>
    </xf>
    <xf numFmtId="166" fontId="8" fillId="0" borderId="86" xfId="4" applyFont="1" applyBorder="1" applyAlignment="1">
      <alignment vertical="center"/>
    </xf>
    <xf numFmtId="39" fontId="8" fillId="0" borderId="70" xfId="4" applyNumberFormat="1" applyFont="1" applyBorder="1" applyAlignment="1" applyProtection="1">
      <alignment vertical="center"/>
    </xf>
    <xf numFmtId="39" fontId="8" fillId="0" borderId="58" xfId="4" applyNumberFormat="1" applyFont="1" applyBorder="1" applyAlignment="1" applyProtection="1">
      <alignment vertical="center"/>
    </xf>
    <xf numFmtId="39" fontId="8" fillId="0" borderId="59" xfId="4" applyNumberFormat="1" applyFont="1" applyBorder="1" applyAlignment="1" applyProtection="1">
      <alignment vertical="center"/>
    </xf>
    <xf numFmtId="39" fontId="8" fillId="0" borderId="70" xfId="4" applyNumberFormat="1" applyFont="1" applyFill="1" applyBorder="1" applyAlignment="1" applyProtection="1">
      <alignment vertical="center"/>
    </xf>
    <xf numFmtId="39" fontId="8" fillId="0" borderId="87" xfId="4" applyNumberFormat="1" applyFont="1" applyBorder="1" applyAlignment="1" applyProtection="1">
      <alignment vertical="center"/>
    </xf>
    <xf numFmtId="166" fontId="8" fillId="0" borderId="18" xfId="4" applyFont="1" applyBorder="1" applyAlignment="1">
      <alignment horizontal="center" vertical="center"/>
    </xf>
    <xf numFmtId="39" fontId="8" fillId="0" borderId="35" xfId="4" applyNumberFormat="1" applyFont="1" applyFill="1" applyBorder="1" applyAlignment="1" applyProtection="1">
      <alignment vertical="center"/>
    </xf>
    <xf numFmtId="39" fontId="8" fillId="0" borderId="88" xfId="4" applyNumberFormat="1" applyFont="1" applyBorder="1" applyAlignment="1" applyProtection="1">
      <alignment vertical="center"/>
    </xf>
    <xf numFmtId="4" fontId="15" fillId="0" borderId="0" xfId="4" applyNumberFormat="1" applyFont="1" applyAlignment="1">
      <alignment horizontal="right" vertical="center"/>
    </xf>
    <xf numFmtId="39" fontId="11" fillId="0" borderId="0" xfId="4" applyNumberFormat="1" applyBorder="1" applyAlignment="1" applyProtection="1">
      <alignment vertical="center"/>
    </xf>
    <xf numFmtId="166" fontId="26" fillId="0" borderId="0" xfId="4" quotePrefix="1" applyFont="1" applyBorder="1" applyAlignment="1" applyProtection="1">
      <alignment horizontal="left" vertical="center"/>
    </xf>
    <xf numFmtId="39" fontId="26" fillId="0" borderId="0" xfId="4" quotePrefix="1" applyNumberFormat="1" applyFont="1" applyAlignment="1" applyProtection="1">
      <alignment horizontal="left" vertical="center"/>
    </xf>
    <xf numFmtId="166" fontId="26" fillId="0" borderId="0" xfId="4" applyFont="1" applyAlignment="1">
      <alignment vertical="center"/>
    </xf>
    <xf numFmtId="166" fontId="11" fillId="0" borderId="0" xfId="4" quotePrefix="1" applyFont="1" applyBorder="1" applyAlignment="1" applyProtection="1">
      <alignment horizontal="left" vertical="center"/>
    </xf>
    <xf numFmtId="39" fontId="11" fillId="0" borderId="0" xfId="4" quotePrefix="1" applyNumberFormat="1" applyFont="1" applyAlignment="1" applyProtection="1">
      <alignment horizontal="left" vertical="center"/>
    </xf>
    <xf numFmtId="166" fontId="11" fillId="0" borderId="0" xfId="4" applyFont="1" applyAlignment="1">
      <alignment vertical="center"/>
    </xf>
    <xf numFmtId="39" fontId="11" fillId="0" borderId="0" xfId="4" applyNumberFormat="1" applyBorder="1" applyAlignment="1" applyProtection="1">
      <alignment horizontal="fill" vertical="center"/>
    </xf>
    <xf numFmtId="39" fontId="11" fillId="0" borderId="0" xfId="4" applyNumberFormat="1" applyFill="1" applyBorder="1" applyAlignment="1" applyProtection="1">
      <alignment horizontal="fill" vertical="center"/>
    </xf>
    <xf numFmtId="39" fontId="11" fillId="0" borderId="0" xfId="4" quotePrefix="1" applyNumberFormat="1" applyBorder="1" applyAlignment="1" applyProtection="1">
      <alignment horizontal="left" vertical="center"/>
    </xf>
    <xf numFmtId="166" fontId="8" fillId="0" borderId="0" xfId="4" quotePrefix="1" applyFont="1" applyBorder="1" applyAlignment="1" applyProtection="1">
      <alignment horizontal="fill" vertical="center"/>
    </xf>
    <xf numFmtId="39" fontId="8" fillId="0" borderId="54" xfId="4" applyNumberFormat="1" applyFont="1" applyBorder="1" applyAlignment="1" applyProtection="1">
      <alignment horizontal="right" vertical="center"/>
    </xf>
    <xf numFmtId="39" fontId="8" fillId="0" borderId="0" xfId="4" applyNumberFormat="1" applyFont="1" applyBorder="1" applyAlignment="1" applyProtection="1">
      <alignment horizontal="right" vertical="center"/>
    </xf>
    <xf numFmtId="39" fontId="8" fillId="0" borderId="0" xfId="4" quotePrefix="1" applyNumberFormat="1" applyFont="1" applyAlignment="1" applyProtection="1">
      <alignment horizontal="left" vertical="center"/>
    </xf>
    <xf numFmtId="166" fontId="8" fillId="0" borderId="0" xfId="4" applyFont="1" applyAlignment="1">
      <alignment vertical="center"/>
    </xf>
    <xf numFmtId="166" fontId="8" fillId="0" borderId="82" xfId="4" applyFont="1" applyBorder="1" applyAlignment="1">
      <alignment horizontal="center" vertical="center"/>
    </xf>
    <xf numFmtId="39" fontId="8" fillId="0" borderId="20" xfId="4" applyNumberFormat="1" applyFont="1" applyBorder="1" applyAlignment="1" applyProtection="1">
      <alignment horizontal="right" vertical="center"/>
    </xf>
    <xf numFmtId="39" fontId="8" fillId="0" borderId="19" xfId="4" applyNumberFormat="1" applyFont="1" applyBorder="1" applyAlignment="1" applyProtection="1">
      <alignment horizontal="right" vertical="center"/>
    </xf>
    <xf numFmtId="39" fontId="8" fillId="0" borderId="57" xfId="4" applyNumberFormat="1" applyFont="1" applyBorder="1" applyAlignment="1" applyProtection="1">
      <alignment horizontal="right" vertical="center"/>
    </xf>
    <xf numFmtId="166" fontId="8" fillId="0" borderId="0" xfId="4" quotePrefix="1" applyFont="1" applyBorder="1" applyAlignment="1" applyProtection="1">
      <alignment horizontal="left" vertical="center"/>
    </xf>
    <xf numFmtId="39" fontId="8" fillId="0" borderId="70" xfId="4" applyNumberFormat="1" applyFont="1" applyBorder="1" applyAlignment="1" applyProtection="1">
      <alignment horizontal="right" vertical="center"/>
    </xf>
    <xf numFmtId="39" fontId="8" fillId="0" borderId="59" xfId="4" applyNumberFormat="1" applyFont="1" applyBorder="1" applyAlignment="1" applyProtection="1">
      <alignment horizontal="right" vertical="center"/>
    </xf>
    <xf numFmtId="39" fontId="8" fillId="0" borderId="58" xfId="4" applyNumberFormat="1" applyFont="1" applyBorder="1" applyAlignment="1" applyProtection="1">
      <alignment horizontal="right" vertical="center"/>
    </xf>
    <xf numFmtId="166" fontId="8" fillId="0" borderId="0" xfId="4" quotePrefix="1" applyFont="1" applyAlignment="1" applyProtection="1">
      <alignment horizontal="left" vertical="center"/>
    </xf>
    <xf numFmtId="39" fontId="8" fillId="0" borderId="69" xfId="4" applyNumberFormat="1" applyFont="1" applyBorder="1" applyAlignment="1" applyProtection="1">
      <alignment horizontal="right" vertical="center"/>
    </xf>
    <xf numFmtId="4" fontId="8" fillId="0" borderId="0" xfId="4" applyNumberFormat="1" applyFont="1" applyAlignment="1">
      <alignment horizontal="right" vertical="center"/>
    </xf>
    <xf numFmtId="39" fontId="8" fillId="0" borderId="88" xfId="4" applyNumberFormat="1" applyFont="1" applyBorder="1" applyAlignment="1" applyProtection="1">
      <alignment horizontal="right" vertical="center"/>
    </xf>
    <xf numFmtId="4" fontId="16" fillId="0" borderId="0" xfId="4" applyNumberFormat="1" applyFont="1" applyAlignment="1">
      <alignment horizontal="right" vertical="center"/>
    </xf>
    <xf numFmtId="4" fontId="8" fillId="6" borderId="68" xfId="7" applyNumberFormat="1" applyFont="1" applyFill="1" applyBorder="1" applyAlignment="1">
      <alignment vertical="center"/>
    </xf>
    <xf numFmtId="39" fontId="8" fillId="0" borderId="87" xfId="4" applyNumberFormat="1" applyFont="1" applyBorder="1" applyAlignment="1" applyProtection="1">
      <alignment horizontal="right" vertical="center"/>
    </xf>
    <xf numFmtId="166" fontId="11" fillId="0" borderId="64" xfId="4" applyBorder="1" applyAlignment="1" applyProtection="1">
      <alignment horizontal="fill" vertical="center"/>
    </xf>
    <xf numFmtId="39" fontId="11" fillId="0" borderId="62" xfId="4" applyNumberFormat="1" applyBorder="1" applyAlignment="1" applyProtection="1">
      <alignment horizontal="fill" vertical="center"/>
    </xf>
    <xf numFmtId="39" fontId="11" fillId="0" borderId="62" xfId="4" applyNumberFormat="1" applyFill="1" applyBorder="1" applyAlignment="1" applyProtection="1">
      <alignment horizontal="fill" vertical="center"/>
    </xf>
    <xf numFmtId="39" fontId="11" fillId="0" borderId="9" xfId="4" applyNumberFormat="1" applyBorder="1" applyAlignment="1" applyProtection="1">
      <alignment horizontal="fill" vertical="center"/>
    </xf>
    <xf numFmtId="39" fontId="26" fillId="0" borderId="0" xfId="4" applyNumberFormat="1" applyFont="1" applyBorder="1" applyAlignment="1" applyProtection="1">
      <alignment vertical="center"/>
    </xf>
    <xf numFmtId="39" fontId="16" fillId="0" borderId="9" xfId="4" applyNumberFormat="1" applyFont="1" applyBorder="1" applyAlignment="1" applyProtection="1">
      <alignment vertical="center"/>
    </xf>
    <xf numFmtId="166" fontId="11" fillId="0" borderId="15" xfId="4" applyBorder="1" applyAlignment="1" applyProtection="1">
      <alignment horizontal="fill" vertical="center"/>
    </xf>
    <xf numFmtId="166" fontId="11" fillId="0" borderId="16" xfId="4" applyBorder="1" applyAlignment="1" applyProtection="1">
      <alignment horizontal="fill" vertical="center"/>
    </xf>
    <xf numFmtId="166" fontId="11" fillId="0" borderId="17" xfId="4" applyBorder="1" applyAlignment="1" applyProtection="1">
      <alignment horizontal="fill" vertical="center"/>
    </xf>
    <xf numFmtId="168" fontId="11" fillId="0" borderId="0" xfId="4" applyNumberFormat="1" applyAlignment="1" applyProtection="1">
      <alignment vertical="center"/>
    </xf>
    <xf numFmtId="166" fontId="28" fillId="0" borderId="0" xfId="4" applyFont="1" applyAlignment="1">
      <alignment vertical="center"/>
    </xf>
    <xf numFmtId="169" fontId="8" fillId="0" borderId="0" xfId="4" applyNumberFormat="1" applyFont="1" applyBorder="1" applyAlignment="1">
      <alignment horizontal="right" vertical="center"/>
    </xf>
    <xf numFmtId="169" fontId="8" fillId="0" borderId="0" xfId="4" applyNumberFormat="1" applyFont="1" applyBorder="1" applyAlignment="1">
      <alignment horizontal="centerContinuous" vertical="center"/>
    </xf>
    <xf numFmtId="169" fontId="8" fillId="0" borderId="0" xfId="4" applyNumberFormat="1" applyFont="1" applyAlignment="1">
      <alignment horizontal="right" vertical="center"/>
    </xf>
    <xf numFmtId="166" fontId="16" fillId="0" borderId="0" xfId="4" applyFont="1" applyBorder="1" applyAlignment="1">
      <alignment horizontal="left" vertical="center"/>
    </xf>
    <xf numFmtId="166" fontId="16" fillId="0" borderId="0" xfId="4" applyFont="1" applyBorder="1" applyAlignment="1">
      <alignment horizontal="centerContinuous" vertical="center"/>
    </xf>
    <xf numFmtId="169" fontId="16" fillId="0" borderId="0" xfId="4" applyNumberFormat="1" applyFont="1" applyBorder="1" applyAlignment="1">
      <alignment vertical="center"/>
    </xf>
    <xf numFmtId="169" fontId="8" fillId="0" borderId="0" xfId="4" applyNumberFormat="1" applyFont="1" applyAlignment="1">
      <alignment vertical="center"/>
    </xf>
    <xf numFmtId="166" fontId="16" fillId="0" borderId="0" xfId="4" applyFont="1" applyBorder="1" applyAlignment="1">
      <alignment vertical="center"/>
    </xf>
    <xf numFmtId="166" fontId="23" fillId="0" borderId="0" xfId="4" applyFont="1" applyBorder="1" applyAlignment="1">
      <alignment horizontal="centerContinuous" vertical="center"/>
    </xf>
    <xf numFmtId="166" fontId="29" fillId="0" borderId="0" xfId="4" quotePrefix="1" applyFont="1" applyBorder="1" applyAlignment="1">
      <alignment horizontal="left" vertical="center"/>
    </xf>
    <xf numFmtId="166" fontId="30" fillId="0" borderId="0" xfId="4" applyFont="1" applyBorder="1" applyAlignment="1">
      <alignment vertical="center"/>
    </xf>
    <xf numFmtId="166" fontId="30" fillId="0" borderId="0" xfId="4" applyFont="1" applyBorder="1" applyAlignment="1">
      <alignment horizontal="centerContinuous" vertical="center"/>
    </xf>
    <xf numFmtId="166" fontId="31" fillId="0" borderId="0" xfId="4" applyFont="1" applyBorder="1" applyAlignment="1">
      <alignment horizontal="centerContinuous" vertical="center"/>
    </xf>
    <xf numFmtId="170" fontId="8" fillId="0" borderId="0" xfId="4" applyNumberFormat="1" applyFont="1" applyAlignment="1">
      <alignment vertical="center"/>
    </xf>
    <xf numFmtId="166" fontId="26" fillId="0" borderId="0" xfId="4" applyFont="1" applyBorder="1" applyAlignment="1" applyProtection="1">
      <alignment horizontal="left" vertical="center"/>
    </xf>
    <xf numFmtId="166" fontId="26" fillId="0" borderId="0" xfId="4" quotePrefix="1" applyFont="1" applyBorder="1" applyAlignment="1" applyProtection="1">
      <alignment horizontal="center" vertical="center"/>
    </xf>
    <xf numFmtId="166" fontId="26" fillId="0" borderId="0" xfId="4" applyFont="1" applyBorder="1" applyAlignment="1" applyProtection="1">
      <alignment horizontal="center" vertical="center"/>
    </xf>
    <xf numFmtId="166" fontId="26" fillId="0" borderId="0" xfId="4" applyFont="1" applyBorder="1" applyAlignment="1">
      <alignment vertical="center"/>
    </xf>
    <xf numFmtId="166" fontId="26" fillId="0" borderId="0" xfId="4" applyFont="1" applyBorder="1" applyAlignment="1">
      <alignment horizontal="center" vertical="center"/>
    </xf>
    <xf numFmtId="166" fontId="11" fillId="0" borderId="0" xfId="4" applyBorder="1" applyAlignment="1" applyProtection="1">
      <alignment horizontal="center" vertical="center"/>
    </xf>
    <xf numFmtId="39" fontId="11" fillId="0" borderId="0" xfId="4" applyNumberFormat="1" applyBorder="1" applyAlignment="1" applyProtection="1">
      <alignment horizontal="left" vertical="center"/>
    </xf>
    <xf numFmtId="166" fontId="11" fillId="0" borderId="0" xfId="4" applyBorder="1" applyAlignment="1" applyProtection="1">
      <alignment horizontal="left" vertical="center"/>
    </xf>
    <xf numFmtId="166" fontId="23" fillId="5" borderId="0" xfId="4" applyFont="1" applyFill="1" applyBorder="1" applyAlignment="1" applyProtection="1">
      <alignment horizontal="center" vertical="center"/>
    </xf>
    <xf numFmtId="166" fontId="23" fillId="5" borderId="35" xfId="4" applyFont="1" applyFill="1" applyBorder="1" applyAlignment="1" applyProtection="1">
      <alignment horizontal="fill" vertical="center"/>
    </xf>
    <xf numFmtId="166" fontId="23" fillId="5" borderId="54" xfId="4" applyFont="1" applyFill="1" applyBorder="1" applyAlignment="1" applyProtection="1">
      <alignment horizontal="center" vertical="center"/>
    </xf>
    <xf numFmtId="166" fontId="23" fillId="5" borderId="78" xfId="4" applyFont="1" applyFill="1" applyBorder="1" applyAlignment="1" applyProtection="1">
      <alignment horizontal="center" vertical="center"/>
    </xf>
    <xf numFmtId="166" fontId="23" fillId="5" borderId="70" xfId="4" applyFont="1" applyFill="1" applyBorder="1" applyAlignment="1" applyProtection="1">
      <alignment horizontal="fill" vertical="center"/>
    </xf>
    <xf numFmtId="166" fontId="23" fillId="5" borderId="60" xfId="4" applyFont="1" applyFill="1" applyBorder="1" applyAlignment="1" applyProtection="1">
      <alignment horizontal="fill" vertical="center"/>
    </xf>
    <xf numFmtId="166" fontId="23" fillId="5" borderId="35" xfId="4" applyFont="1" applyFill="1" applyBorder="1" applyAlignment="1" applyProtection="1">
      <alignment horizontal="center" vertical="center"/>
    </xf>
    <xf numFmtId="166" fontId="23" fillId="5" borderId="36" xfId="4" applyFont="1" applyFill="1" applyBorder="1" applyAlignment="1" applyProtection="1">
      <alignment horizontal="center" vertical="center"/>
    </xf>
    <xf numFmtId="166" fontId="23" fillId="5" borderId="9" xfId="4" applyFont="1" applyFill="1" applyBorder="1" applyAlignment="1" applyProtection="1">
      <alignment horizontal="center" vertical="center"/>
    </xf>
    <xf numFmtId="166" fontId="23" fillId="5" borderId="35" xfId="4" quotePrefix="1" applyFont="1" applyFill="1" applyBorder="1" applyAlignment="1" applyProtection="1">
      <alignment horizontal="center" vertical="center"/>
    </xf>
    <xf numFmtId="166" fontId="23" fillId="5" borderId="54" xfId="4" quotePrefix="1" applyFont="1" applyFill="1" applyBorder="1" applyAlignment="1" applyProtection="1">
      <alignment horizontal="center" vertical="center"/>
    </xf>
    <xf numFmtId="166" fontId="23" fillId="5" borderId="79" xfId="4" applyFont="1" applyFill="1" applyBorder="1" applyAlignment="1">
      <alignment vertical="center"/>
    </xf>
    <xf numFmtId="166" fontId="23" fillId="5" borderId="55" xfId="4" applyFont="1" applyFill="1" applyBorder="1" applyAlignment="1">
      <alignment vertical="center"/>
    </xf>
    <xf numFmtId="166" fontId="23" fillId="5" borderId="55" xfId="4" applyFont="1" applyFill="1" applyBorder="1" applyAlignment="1">
      <alignment horizontal="center" vertical="center"/>
    </xf>
    <xf numFmtId="166" fontId="23" fillId="5" borderId="81" xfId="4" applyFont="1" applyFill="1" applyBorder="1" applyAlignment="1">
      <alignment horizontal="center" vertical="center"/>
    </xf>
    <xf numFmtId="166" fontId="23" fillId="5" borderId="79" xfId="4" applyFont="1" applyFill="1" applyBorder="1" applyAlignment="1">
      <alignment horizontal="center" vertical="center"/>
    </xf>
    <xf numFmtId="166" fontId="23" fillId="5" borderId="56" xfId="4" applyFont="1" applyFill="1" applyBorder="1" applyAlignment="1">
      <alignment horizontal="center" vertical="center"/>
    </xf>
    <xf numFmtId="39" fontId="8" fillId="5" borderId="36" xfId="4" applyNumberFormat="1" applyFont="1" applyFill="1" applyBorder="1" applyAlignment="1" applyProtection="1">
      <alignment vertical="center"/>
    </xf>
    <xf numFmtId="166" fontId="23" fillId="5" borderId="85" xfId="4" applyFont="1" applyFill="1" applyBorder="1" applyAlignment="1" applyProtection="1">
      <alignment horizontal="center" vertical="center"/>
    </xf>
    <xf numFmtId="166" fontId="23" fillId="5" borderId="58" xfId="4" applyFont="1" applyFill="1" applyBorder="1" applyAlignment="1" applyProtection="1">
      <alignment horizontal="fill" vertical="center"/>
    </xf>
    <xf numFmtId="166" fontId="23" fillId="5" borderId="59" xfId="4" applyFont="1" applyFill="1" applyBorder="1" applyAlignment="1" applyProtection="1">
      <alignment horizontal="center" vertical="center"/>
    </xf>
    <xf numFmtId="166" fontId="23" fillId="5" borderId="80" xfId="4" applyFont="1" applyFill="1" applyBorder="1" applyAlignment="1">
      <alignment horizontal="center" vertical="center"/>
    </xf>
    <xf numFmtId="166" fontId="23" fillId="5" borderId="79" xfId="4" applyFont="1" applyFill="1" applyBorder="1" applyAlignment="1" applyProtection="1">
      <alignment horizontal="center" vertical="center"/>
    </xf>
    <xf numFmtId="166" fontId="26" fillId="5" borderId="64" xfId="4" applyFont="1" applyFill="1" applyBorder="1" applyAlignment="1">
      <alignment vertical="center"/>
    </xf>
    <xf numFmtId="39" fontId="26" fillId="5" borderId="84" xfId="4" applyNumberFormat="1" applyFont="1" applyFill="1" applyBorder="1" applyAlignment="1" applyProtection="1">
      <alignment vertical="center"/>
    </xf>
    <xf numFmtId="39" fontId="26" fillId="5" borderId="85" xfId="4" applyNumberFormat="1" applyFont="1" applyFill="1" applyBorder="1" applyAlignment="1" applyProtection="1">
      <alignment vertical="center"/>
    </xf>
    <xf numFmtId="39" fontId="26" fillId="5" borderId="62" xfId="4" applyNumberFormat="1" applyFont="1" applyFill="1" applyBorder="1" applyAlignment="1" applyProtection="1">
      <alignment vertical="center"/>
    </xf>
    <xf numFmtId="39" fontId="26" fillId="5" borderId="63" xfId="4" applyNumberFormat="1" applyFont="1" applyFill="1" applyBorder="1" applyAlignment="1" applyProtection="1">
      <alignment vertical="center"/>
    </xf>
    <xf numFmtId="166" fontId="11" fillId="5" borderId="18" xfId="4" applyFont="1" applyFill="1" applyBorder="1" applyAlignment="1" applyProtection="1">
      <alignment horizontal="center" vertical="center"/>
    </xf>
    <xf numFmtId="39" fontId="8" fillId="5" borderId="35" xfId="4" applyNumberFormat="1" applyFont="1" applyFill="1" applyBorder="1" applyAlignment="1" applyProtection="1">
      <alignment vertical="center"/>
    </xf>
    <xf numFmtId="39" fontId="8" fillId="5" borderId="0" xfId="4" applyNumberFormat="1" applyFont="1" applyFill="1" applyBorder="1" applyAlignment="1" applyProtection="1">
      <alignment vertical="center"/>
    </xf>
    <xf numFmtId="39" fontId="8" fillId="5" borderId="9" xfId="4" applyNumberFormat="1" applyFont="1" applyFill="1" applyBorder="1" applyAlignment="1" applyProtection="1">
      <alignment vertical="center"/>
    </xf>
    <xf numFmtId="166" fontId="26" fillId="5" borderId="15" xfId="4" applyFont="1" applyFill="1" applyBorder="1" applyAlignment="1" applyProtection="1">
      <alignment horizontal="center" vertical="center"/>
    </xf>
    <xf numFmtId="39" fontId="26" fillId="5" borderId="83" xfId="4" applyNumberFormat="1" applyFont="1" applyFill="1" applyBorder="1" applyAlignment="1" applyProtection="1">
      <alignment vertical="center"/>
    </xf>
    <xf numFmtId="39" fontId="26" fillId="5" borderId="43" xfId="4" applyNumberFormat="1" applyFont="1" applyFill="1" applyBorder="1" applyAlignment="1" applyProtection="1">
      <alignment vertical="center"/>
    </xf>
    <xf numFmtId="39" fontId="26" fillId="5" borderId="16" xfId="4" applyNumberFormat="1" applyFont="1" applyFill="1" applyBorder="1" applyAlignment="1" applyProtection="1">
      <alignment vertical="center"/>
    </xf>
    <xf numFmtId="39" fontId="26" fillId="5" borderId="17" xfId="4" applyNumberFormat="1" applyFont="1" applyFill="1" applyBorder="1" applyAlignment="1" applyProtection="1">
      <alignment vertical="center"/>
    </xf>
    <xf numFmtId="166" fontId="23" fillId="5" borderId="58" xfId="4" applyFont="1" applyFill="1" applyBorder="1" applyAlignment="1" applyProtection="1">
      <alignment horizontal="center" vertical="center"/>
    </xf>
    <xf numFmtId="166" fontId="23" fillId="5" borderId="9" xfId="4" applyFont="1" applyFill="1" applyBorder="1" applyAlignment="1" applyProtection="1">
      <alignment horizontal="fill" vertical="center"/>
    </xf>
    <xf numFmtId="166" fontId="8" fillId="0" borderId="92" xfId="4" applyFont="1" applyBorder="1" applyAlignment="1" applyProtection="1">
      <alignment horizontal="center" vertical="center"/>
    </xf>
    <xf numFmtId="166" fontId="8" fillId="0" borderId="34" xfId="4" applyFont="1" applyBorder="1" applyAlignment="1" applyProtection="1">
      <alignment horizontal="center" vertical="center"/>
    </xf>
    <xf numFmtId="39" fontId="26" fillId="5" borderId="84" xfId="4" applyNumberFormat="1" applyFont="1" applyFill="1" applyBorder="1" applyAlignment="1" applyProtection="1">
      <alignment horizontal="right" vertical="center"/>
    </xf>
    <xf numFmtId="39" fontId="26" fillId="5" borderId="85" xfId="4" applyNumberFormat="1" applyFont="1" applyFill="1" applyBorder="1" applyAlignment="1" applyProtection="1">
      <alignment horizontal="right" vertical="center"/>
    </xf>
    <xf numFmtId="39" fontId="26" fillId="5" borderId="61" xfId="4" applyNumberFormat="1" applyFont="1" applyFill="1" applyBorder="1" applyAlignment="1" applyProtection="1">
      <alignment horizontal="right" vertical="center"/>
    </xf>
    <xf numFmtId="39" fontId="26" fillId="5" borderId="62" xfId="4" applyNumberFormat="1" applyFont="1" applyFill="1" applyBorder="1" applyAlignment="1" applyProtection="1">
      <alignment horizontal="right" vertical="center"/>
    </xf>
    <xf numFmtId="39" fontId="26" fillId="5" borderId="90" xfId="4" applyNumberFormat="1" applyFont="1" applyFill="1" applyBorder="1" applyAlignment="1" applyProtection="1">
      <alignment horizontal="right" vertical="center"/>
    </xf>
    <xf numFmtId="166" fontId="27" fillId="5" borderId="18" xfId="4" applyFont="1" applyFill="1" applyBorder="1" applyAlignment="1" applyProtection="1">
      <alignment horizontal="center" vertical="center"/>
    </xf>
    <xf numFmtId="39" fontId="16" fillId="5" borderId="35" xfId="4" applyNumberFormat="1" applyFont="1" applyFill="1" applyBorder="1" applyAlignment="1" applyProtection="1">
      <alignment horizontal="right" vertical="center"/>
    </xf>
    <xf numFmtId="39" fontId="16" fillId="5" borderId="0" xfId="4" applyNumberFormat="1" applyFont="1" applyFill="1" applyBorder="1" applyAlignment="1" applyProtection="1">
      <alignment horizontal="right" vertical="center"/>
    </xf>
    <xf numFmtId="39" fontId="16" fillId="5" borderId="69" xfId="4" applyNumberFormat="1" applyFont="1" applyFill="1" applyBorder="1" applyAlignment="1" applyProtection="1">
      <alignment horizontal="right" vertical="center"/>
    </xf>
    <xf numFmtId="39" fontId="26" fillId="5" borderId="81" xfId="4" applyNumberFormat="1" applyFont="1" applyFill="1" applyBorder="1" applyAlignment="1" applyProtection="1">
      <alignment horizontal="right" vertical="center"/>
    </xf>
    <xf numFmtId="39" fontId="26" fillId="5" borderId="79" xfId="4" applyNumberFormat="1" applyFont="1" applyFill="1" applyBorder="1" applyAlignment="1" applyProtection="1">
      <alignment horizontal="right" vertical="center"/>
    </xf>
    <xf numFmtId="39" fontId="26" fillId="5" borderId="55" xfId="4" applyNumberFormat="1" applyFont="1" applyFill="1" applyBorder="1" applyAlignment="1" applyProtection="1">
      <alignment horizontal="right" vertical="center"/>
    </xf>
    <xf numFmtId="39" fontId="26" fillId="5" borderId="16" xfId="4" applyNumberFormat="1" applyFont="1" applyFill="1" applyBorder="1" applyAlignment="1" applyProtection="1">
      <alignment horizontal="right" vertical="center"/>
    </xf>
    <xf numFmtId="39" fontId="26" fillId="5" borderId="43" xfId="4" applyNumberFormat="1" applyFont="1" applyFill="1" applyBorder="1" applyAlignment="1" applyProtection="1">
      <alignment horizontal="right" vertical="center"/>
    </xf>
    <xf numFmtId="39" fontId="26" fillId="5" borderId="89" xfId="4" applyNumberFormat="1" applyFont="1" applyFill="1" applyBorder="1" applyAlignment="1" applyProtection="1">
      <alignment horizontal="right" vertical="center"/>
    </xf>
    <xf numFmtId="172" fontId="3" fillId="0" borderId="23" xfId="0" applyNumberFormat="1" applyFont="1" applyBorder="1" applyAlignment="1" applyProtection="1">
      <alignment horizontal="left" vertical="center"/>
      <protection locked="0"/>
    </xf>
    <xf numFmtId="173" fontId="4" fillId="0" borderId="23" xfId="0" applyNumberFormat="1" applyFont="1" applyBorder="1" applyAlignment="1" applyProtection="1">
      <alignment horizontal="left" vertical="center"/>
      <protection locked="0"/>
    </xf>
    <xf numFmtId="166" fontId="8" fillId="2" borderId="93" xfId="4" applyFont="1" applyFill="1" applyBorder="1" applyAlignment="1" applyProtection="1">
      <alignment horizontal="center" vertical="center"/>
    </xf>
    <xf numFmtId="39" fontId="8" fillId="2" borderId="94" xfId="4" applyNumberFormat="1" applyFont="1" applyFill="1" applyBorder="1" applyAlignment="1" applyProtection="1">
      <alignment horizontal="right" vertical="center"/>
    </xf>
    <xf numFmtId="39" fontId="8" fillId="2" borderId="95" xfId="4" applyNumberFormat="1" applyFont="1" applyFill="1" applyBorder="1" applyAlignment="1" applyProtection="1">
      <alignment horizontal="right" vertical="center"/>
    </xf>
    <xf numFmtId="10" fontId="0" fillId="2" borderId="10" xfId="0" applyNumberFormat="1" applyFill="1" applyBorder="1" applyAlignment="1">
      <alignment vertical="center"/>
    </xf>
    <xf numFmtId="10" fontId="0" fillId="2" borderId="2" xfId="0" applyNumberFormat="1" applyFill="1" applyBorder="1" applyAlignment="1">
      <alignment vertical="center"/>
    </xf>
    <xf numFmtId="10" fontId="0" fillId="2" borderId="11" xfId="0" applyNumberFormat="1" applyFill="1" applyBorder="1" applyAlignment="1">
      <alignment vertical="center"/>
    </xf>
    <xf numFmtId="10" fontId="0" fillId="2" borderId="3" xfId="0" applyNumberForma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10" fontId="0" fillId="2" borderId="21" xfId="0" applyNumberFormat="1" applyFill="1" applyBorder="1" applyAlignment="1">
      <alignment vertical="center"/>
    </xf>
    <xf numFmtId="0" fontId="0" fillId="2" borderId="96" xfId="0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10" fontId="0" fillId="2" borderId="22" xfId="0" applyNumberFormat="1" applyFill="1" applyBorder="1" applyAlignment="1">
      <alignment vertical="center"/>
    </xf>
    <xf numFmtId="10" fontId="0" fillId="2" borderId="97" xfId="0" applyNumberFormat="1" applyFill="1" applyBorder="1" applyAlignment="1">
      <alignment vertical="center"/>
    </xf>
    <xf numFmtId="0" fontId="4" fillId="0" borderId="24" xfId="0" applyFont="1" applyBorder="1" applyAlignment="1" applyProtection="1">
      <alignment horizontal="left" vertical="center"/>
      <protection locked="0"/>
    </xf>
    <xf numFmtId="172" fontId="4" fillId="0" borderId="23" xfId="0" applyNumberFormat="1" applyFont="1" applyBorder="1" applyAlignment="1" applyProtection="1">
      <alignment horizontal="left" vertical="center"/>
      <protection locked="0"/>
    </xf>
    <xf numFmtId="173" fontId="3" fillId="0" borderId="23" xfId="0" applyNumberFormat="1" applyFont="1" applyBorder="1" applyAlignment="1" applyProtection="1">
      <alignment horizontal="left" vertical="center"/>
      <protection locked="0"/>
    </xf>
    <xf numFmtId="0" fontId="3" fillId="0" borderId="24" xfId="0" applyFont="1" applyBorder="1" applyAlignment="1" applyProtection="1">
      <alignment horizontal="left" vertical="center" indent="3"/>
      <protection locked="0"/>
    </xf>
    <xf numFmtId="172" fontId="32" fillId="0" borderId="23" xfId="0" applyNumberFormat="1" applyFont="1" applyBorder="1" applyAlignment="1" applyProtection="1">
      <alignment horizontal="left" vertical="center"/>
      <protection locked="0"/>
    </xf>
    <xf numFmtId="0" fontId="32" fillId="0" borderId="24" xfId="0" applyFont="1" applyBorder="1" applyAlignment="1" applyProtection="1">
      <alignment horizontal="left" vertical="center" indent="2"/>
      <protection locked="0"/>
    </xf>
    <xf numFmtId="0" fontId="32" fillId="3" borderId="24" xfId="0" applyFont="1" applyFill="1" applyBorder="1" applyAlignment="1">
      <alignment horizontal="center" vertical="center" wrapText="1"/>
    </xf>
    <xf numFmtId="4" fontId="32" fillId="0" borderId="25" xfId="0" applyNumberFormat="1" applyFont="1" applyBorder="1" applyAlignment="1" applyProtection="1">
      <alignment vertical="center"/>
      <protection locked="0"/>
    </xf>
    <xf numFmtId="172" fontId="33" fillId="0" borderId="23" xfId="0" applyNumberFormat="1" applyFont="1" applyBorder="1" applyAlignment="1" applyProtection="1">
      <alignment horizontal="left" vertical="center"/>
      <protection locked="0"/>
    </xf>
    <xf numFmtId="0" fontId="33" fillId="3" borderId="24" xfId="0" applyFont="1" applyFill="1" applyBorder="1" applyAlignment="1">
      <alignment horizontal="center" vertical="center" wrapText="1"/>
    </xf>
    <xf numFmtId="0" fontId="3" fillId="0" borderId="24" xfId="0" applyFont="1" applyBorder="1" applyAlignment="1" applyProtection="1">
      <alignment horizontal="left" vertical="center" wrapText="1" indent="3"/>
      <protection locked="0"/>
    </xf>
    <xf numFmtId="0" fontId="3" fillId="0" borderId="25" xfId="0" applyNumberFormat="1" applyFont="1" applyFill="1" applyBorder="1" applyAlignment="1">
      <alignment horizontal="left" vertical="center" indent="2"/>
    </xf>
    <xf numFmtId="0" fontId="3" fillId="0" borderId="25" xfId="0" applyNumberFormat="1" applyFont="1" applyFill="1" applyBorder="1" applyAlignment="1">
      <alignment horizontal="left" vertical="center" wrapText="1" indent="2"/>
    </xf>
    <xf numFmtId="4" fontId="3" fillId="0" borderId="44" xfId="0" applyNumberFormat="1" applyFont="1" applyFill="1" applyBorder="1" applyAlignment="1">
      <alignment vertical="center"/>
    </xf>
    <xf numFmtId="4" fontId="3" fillId="0" borderId="43" xfId="0" applyNumberFormat="1" applyFont="1" applyFill="1" applyBorder="1" applyAlignment="1">
      <alignment vertical="center"/>
    </xf>
    <xf numFmtId="4" fontId="4" fillId="0" borderId="37" xfId="0" applyNumberFormat="1" applyFont="1" applyFill="1" applyBorder="1" applyAlignment="1">
      <alignment vertical="center"/>
    </xf>
    <xf numFmtId="4" fontId="4" fillId="0" borderId="38" xfId="0" applyNumberFormat="1" applyFont="1" applyFill="1" applyBorder="1" applyAlignment="1">
      <alignment vertical="center"/>
    </xf>
    <xf numFmtId="0" fontId="2" fillId="0" borderId="13" xfId="0" quotePrefix="1" applyFont="1" applyFill="1" applyBorder="1" applyAlignment="1" applyProtection="1">
      <alignment vertical="center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0" fontId="2" fillId="0" borderId="14" xfId="0" applyFont="1" applyFill="1" applyBorder="1" applyAlignment="1" applyProtection="1">
      <alignment vertical="center"/>
      <protection locked="0"/>
    </xf>
    <xf numFmtId="4" fontId="4" fillId="0" borderId="51" xfId="0" applyNumberFormat="1" applyFont="1" applyFill="1" applyBorder="1" applyAlignment="1" applyProtection="1">
      <alignment vertical="center"/>
      <protection locked="0"/>
    </xf>
    <xf numFmtId="4" fontId="0" fillId="0" borderId="40" xfId="0" applyNumberForma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4" fontId="4" fillId="7" borderId="41" xfId="0" applyNumberFormat="1" applyFont="1" applyFill="1" applyBorder="1" applyAlignment="1" applyProtection="1">
      <alignment horizontal="center" vertical="center" wrapText="1"/>
      <protection locked="0"/>
    </xf>
    <xf numFmtId="4" fontId="4" fillId="7" borderId="69" xfId="0" applyNumberFormat="1" applyFont="1" applyFill="1" applyBorder="1" applyAlignment="1" applyProtection="1">
      <alignment horizontal="center" vertical="center" wrapText="1"/>
      <protection locked="0"/>
    </xf>
    <xf numFmtId="4" fontId="4" fillId="7" borderId="42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38" xfId="0" applyFont="1" applyFill="1" applyBorder="1" applyAlignment="1" applyProtection="1">
      <alignment horizontal="center" vertical="center"/>
      <protection locked="0"/>
    </xf>
    <xf numFmtId="0" fontId="4" fillId="7" borderId="35" xfId="0" applyFont="1" applyFill="1" applyBorder="1" applyAlignment="1" applyProtection="1">
      <alignment horizontal="center" vertical="center"/>
      <protection locked="0"/>
    </xf>
    <xf numFmtId="0" fontId="4" fillId="7" borderId="43" xfId="0" applyFont="1" applyFill="1" applyBorder="1" applyAlignment="1" applyProtection="1">
      <alignment horizontal="center" vertical="center"/>
      <protection locked="0"/>
    </xf>
    <xf numFmtId="0" fontId="4" fillId="7" borderId="37" xfId="0" applyFont="1" applyFill="1" applyBorder="1" applyAlignment="1" applyProtection="1">
      <alignment horizontal="center" vertical="center"/>
      <protection locked="0"/>
    </xf>
    <xf numFmtId="0" fontId="4" fillId="7" borderId="34" xfId="0" applyFont="1" applyFill="1" applyBorder="1" applyAlignment="1" applyProtection="1">
      <alignment horizontal="center" vertical="center"/>
      <protection locked="0"/>
    </xf>
    <xf numFmtId="0" fontId="4" fillId="7" borderId="44" xfId="0" applyFont="1" applyFill="1" applyBorder="1" applyAlignment="1" applyProtection="1">
      <alignment horizontal="center" vertical="center"/>
      <protection locked="0"/>
    </xf>
    <xf numFmtId="4" fontId="4" fillId="7" borderId="72" xfId="0" applyNumberFormat="1" applyFont="1" applyFill="1" applyBorder="1" applyAlignment="1">
      <alignment horizontal="center" vertical="center"/>
    </xf>
    <xf numFmtId="4" fontId="4" fillId="7" borderId="12" xfId="0" applyNumberFormat="1" applyFont="1" applyFill="1" applyBorder="1" applyAlignment="1">
      <alignment horizontal="center" vertical="center"/>
    </xf>
    <xf numFmtId="4" fontId="4" fillId="7" borderId="37" xfId="0" applyNumberFormat="1" applyFont="1" applyFill="1" applyBorder="1" applyAlignment="1" applyProtection="1">
      <alignment horizontal="center" vertical="center" wrapText="1"/>
      <protection locked="0"/>
    </xf>
    <xf numFmtId="4" fontId="4" fillId="7" borderId="44" xfId="0" applyNumberFormat="1" applyFont="1" applyFill="1" applyBorder="1" applyAlignment="1" applyProtection="1">
      <alignment horizontal="center" vertical="center" wrapText="1"/>
      <protection locked="0"/>
    </xf>
    <xf numFmtId="4" fontId="4" fillId="7" borderId="38" xfId="0" applyNumberFormat="1" applyFont="1" applyFill="1" applyBorder="1" applyAlignment="1" applyProtection="1">
      <alignment horizontal="center" vertical="center" wrapText="1"/>
      <protection locked="0"/>
    </xf>
    <xf numFmtId="4" fontId="4" fillId="7" borderId="43" xfId="0" applyNumberFormat="1" applyFont="1" applyFill="1" applyBorder="1" applyAlignment="1" applyProtection="1">
      <alignment horizontal="center" vertical="center" wrapText="1"/>
      <protection locked="0"/>
    </xf>
    <xf numFmtId="166" fontId="16" fillId="0" borderId="0" xfId="4" applyFont="1" applyAlignment="1">
      <alignment horizontal="center" vertical="center" wrapText="1"/>
    </xf>
    <xf numFmtId="166" fontId="17" fillId="0" borderId="0" xfId="4" applyFont="1" applyAlignment="1">
      <alignment horizontal="center" vertical="center"/>
    </xf>
    <xf numFmtId="166" fontId="18" fillId="0" borderId="0" xfId="4" applyFont="1" applyFill="1" applyAlignment="1">
      <alignment horizontal="left" vertical="center"/>
    </xf>
    <xf numFmtId="166" fontId="11" fillId="0" borderId="18" xfId="4" applyBorder="1" applyAlignment="1" applyProtection="1">
      <alignment horizontal="left" vertical="center"/>
    </xf>
    <xf numFmtId="166" fontId="11" fillId="0" borderId="0" xfId="4" applyBorder="1" applyAlignment="1" applyProtection="1">
      <alignment horizontal="left" vertical="center"/>
    </xf>
    <xf numFmtId="166" fontId="23" fillId="5" borderId="37" xfId="4" applyFont="1" applyFill="1" applyBorder="1" applyAlignment="1" applyProtection="1">
      <alignment horizontal="center" vertical="center"/>
    </xf>
    <xf numFmtId="166" fontId="23" fillId="5" borderId="34" xfId="4" applyFont="1" applyFill="1" applyBorder="1" applyAlignment="1" applyProtection="1">
      <alignment horizontal="center" vertical="center"/>
    </xf>
    <xf numFmtId="166" fontId="23" fillId="5" borderId="91" xfId="4" applyFont="1" applyFill="1" applyBorder="1" applyAlignment="1" applyProtection="1">
      <alignment horizontal="center" vertical="center"/>
    </xf>
    <xf numFmtId="166" fontId="23" fillId="5" borderId="74" xfId="4" applyFont="1" applyFill="1" applyBorder="1" applyAlignment="1" applyProtection="1">
      <alignment horizontal="center" vertical="center"/>
    </xf>
    <xf numFmtId="166" fontId="23" fillId="5" borderId="52" xfId="4" applyFont="1" applyFill="1" applyBorder="1" applyAlignment="1" applyProtection="1">
      <alignment horizontal="center" vertical="center"/>
    </xf>
    <xf numFmtId="166" fontId="23" fillId="5" borderId="53" xfId="4" applyFont="1" applyFill="1" applyBorder="1" applyAlignment="1" applyProtection="1">
      <alignment horizontal="center" vertical="center"/>
    </xf>
    <xf numFmtId="166" fontId="23" fillId="5" borderId="84" xfId="4" applyFont="1" applyFill="1" applyBorder="1" applyAlignment="1" applyProtection="1">
      <alignment horizontal="center" vertical="center"/>
    </xf>
    <xf numFmtId="166" fontId="23" fillId="5" borderId="62" xfId="4" applyFont="1" applyFill="1" applyBorder="1" applyAlignment="1" applyProtection="1">
      <alignment horizontal="center" vertical="center"/>
    </xf>
    <xf numFmtId="166" fontId="23" fillId="5" borderId="63" xfId="4" applyFont="1" applyFill="1" applyBorder="1" applyAlignment="1" applyProtection="1">
      <alignment horizontal="center" vertical="center"/>
    </xf>
    <xf numFmtId="166" fontId="23" fillId="5" borderId="75" xfId="4" applyFont="1" applyFill="1" applyBorder="1" applyAlignment="1" applyProtection="1">
      <alignment horizontal="center" vertical="center"/>
    </xf>
    <xf numFmtId="166" fontId="23" fillId="5" borderId="76" xfId="4" applyFont="1" applyFill="1" applyBorder="1" applyAlignment="1" applyProtection="1">
      <alignment horizontal="center" vertical="center"/>
    </xf>
    <xf numFmtId="166" fontId="23" fillId="5" borderId="77" xfId="4" applyFont="1" applyFill="1" applyBorder="1" applyAlignment="1" applyProtection="1">
      <alignment horizontal="center" vertical="center"/>
    </xf>
  </cellXfs>
  <cellStyles count="9">
    <cellStyle name="Euro" xfId="8"/>
    <cellStyle name="Millares 2" xfId="6"/>
    <cellStyle name="Millares 4" xfId="1"/>
    <cellStyle name="Moneda 2" xfId="2"/>
    <cellStyle name="Normal" xfId="0" builtinId="0"/>
    <cellStyle name="Normal 2" xfId="3"/>
    <cellStyle name="Normal 3" xfId="4"/>
    <cellStyle name="Normal_desembolsos" xfId="7"/>
    <cellStyle name="Normal_Prespto Anteproy Chorrillos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87"/>
  <sheetViews>
    <sheetView view="pageBreakPreview" zoomScale="90" zoomScaleNormal="100" zoomScaleSheetLayoutView="90" workbookViewId="0">
      <selection activeCell="H22" sqref="H1:T1048576"/>
    </sheetView>
  </sheetViews>
  <sheetFormatPr baseColWidth="10" defaultColWidth="9.33203125" defaultRowHeight="12" customHeight="1"/>
  <cols>
    <col min="1" max="1" width="12.83203125" style="9" customWidth="1"/>
    <col min="2" max="2" width="85.83203125" style="9" customWidth="1"/>
    <col min="3" max="3" width="13.6640625" style="9" bestFit="1" customWidth="1"/>
    <col min="4" max="4" width="17.1640625" style="11" customWidth="1"/>
    <col min="5" max="7" width="17.33203125" style="11" customWidth="1"/>
    <col min="8" max="8" width="16.33203125" style="9" hidden="1" customWidth="1"/>
    <col min="9" max="9" width="14.5" style="1" hidden="1" customWidth="1"/>
    <col min="10" max="11" width="15.1640625" style="9" hidden="1" customWidth="1"/>
    <col min="12" max="12" width="9.33203125" style="9" hidden="1" customWidth="1"/>
    <col min="13" max="13" width="8.5" style="1" hidden="1" customWidth="1"/>
    <col min="14" max="14" width="8.6640625" style="1" hidden="1" customWidth="1"/>
    <col min="15" max="15" width="9.6640625" style="1" hidden="1" customWidth="1"/>
    <col min="16" max="16" width="10.1640625" style="1" hidden="1" customWidth="1"/>
    <col min="17" max="18" width="8.6640625" style="1" hidden="1" customWidth="1"/>
    <col min="19" max="19" width="10.1640625" style="9" hidden="1" customWidth="1"/>
    <col min="20" max="20" width="9.33203125" style="9" hidden="1" customWidth="1"/>
    <col min="21" max="21" width="9.33203125" style="9" customWidth="1"/>
    <col min="22" max="22" width="9.33203125" style="9"/>
    <col min="23" max="23" width="11.6640625" style="9" bestFit="1" customWidth="1"/>
    <col min="24" max="16384" width="9.33203125" style="9"/>
  </cols>
  <sheetData>
    <row r="1" spans="1:19" ht="25.5" customHeight="1">
      <c r="A1" s="292" t="s">
        <v>1</v>
      </c>
      <c r="B1" s="292"/>
      <c r="C1" s="292"/>
      <c r="D1" s="292"/>
      <c r="E1" s="292"/>
      <c r="F1" s="292"/>
      <c r="G1" s="292"/>
    </row>
    <row r="2" spans="1:19" ht="11.25">
      <c r="A2" s="7" t="s">
        <v>7</v>
      </c>
      <c r="B2" s="293" t="s">
        <v>124</v>
      </c>
      <c r="C2" s="293"/>
      <c r="D2" s="293"/>
      <c r="E2" s="293"/>
      <c r="F2" s="293"/>
      <c r="G2" s="293"/>
      <c r="I2" s="9"/>
      <c r="J2" s="1"/>
    </row>
    <row r="3" spans="1:19" ht="12" customHeight="1">
      <c r="A3" s="7" t="s">
        <v>11</v>
      </c>
      <c r="B3" s="10" t="s">
        <v>122</v>
      </c>
      <c r="C3" s="10"/>
      <c r="I3" s="9"/>
      <c r="J3" s="1"/>
    </row>
    <row r="4" spans="1:19" ht="12" customHeight="1" thickBot="1">
      <c r="A4" s="7" t="s">
        <v>12</v>
      </c>
      <c r="B4" s="39">
        <v>42978</v>
      </c>
      <c r="C4" s="10"/>
      <c r="E4" s="12" t="s">
        <v>2</v>
      </c>
      <c r="F4" s="13" t="s">
        <v>123</v>
      </c>
      <c r="I4" s="9"/>
      <c r="J4" s="1"/>
    </row>
    <row r="5" spans="1:19" ht="15" customHeight="1" thickBot="1">
      <c r="A5" s="300" t="s">
        <v>3</v>
      </c>
      <c r="B5" s="297" t="s">
        <v>4</v>
      </c>
      <c r="C5" s="297" t="s">
        <v>2</v>
      </c>
      <c r="D5" s="294" t="s">
        <v>13</v>
      </c>
      <c r="E5" s="303" t="s">
        <v>125</v>
      </c>
      <c r="F5" s="304"/>
      <c r="G5" s="304"/>
      <c r="I5" s="9"/>
      <c r="J5" s="1"/>
    </row>
    <row r="6" spans="1:19" ht="15" customHeight="1">
      <c r="A6" s="301"/>
      <c r="B6" s="298"/>
      <c r="C6" s="298"/>
      <c r="D6" s="295"/>
      <c r="E6" s="305" t="s">
        <v>109</v>
      </c>
      <c r="F6" s="307" t="s">
        <v>120</v>
      </c>
      <c r="G6" s="307" t="s">
        <v>121</v>
      </c>
      <c r="I6" s="9"/>
      <c r="J6" s="1"/>
    </row>
    <row r="7" spans="1:19" ht="15" customHeight="1" thickBot="1">
      <c r="A7" s="302"/>
      <c r="B7" s="299"/>
      <c r="C7" s="299"/>
      <c r="D7" s="296"/>
      <c r="E7" s="306"/>
      <c r="F7" s="308"/>
      <c r="G7" s="308"/>
      <c r="I7" s="9"/>
      <c r="J7" s="1"/>
      <c r="M7" s="20"/>
      <c r="N7" s="20"/>
      <c r="O7" s="20"/>
      <c r="P7" s="20"/>
      <c r="Q7" s="20"/>
      <c r="R7" s="20"/>
    </row>
    <row r="8" spans="1:19" ht="12" customHeight="1">
      <c r="A8" s="74"/>
      <c r="B8" s="75" t="s">
        <v>31</v>
      </c>
      <c r="C8" s="75" t="s">
        <v>126</v>
      </c>
      <c r="D8" s="76"/>
      <c r="E8" s="52"/>
      <c r="F8" s="50"/>
      <c r="G8" s="50"/>
      <c r="I8" s="9"/>
      <c r="J8" s="4"/>
      <c r="M8" s="6"/>
      <c r="N8" s="6"/>
      <c r="O8" s="6"/>
      <c r="P8" s="6"/>
      <c r="Q8" s="6"/>
      <c r="R8" s="6"/>
    </row>
    <row r="9" spans="1:19" ht="12" customHeight="1">
      <c r="A9" s="46"/>
      <c r="B9" s="47"/>
      <c r="C9" s="48"/>
      <c r="D9" s="49"/>
      <c r="E9" s="52"/>
      <c r="F9" s="50"/>
      <c r="G9" s="50"/>
      <c r="I9" s="9"/>
      <c r="J9" s="4"/>
      <c r="K9" s="4"/>
      <c r="M9" s="22"/>
      <c r="N9" s="22"/>
      <c r="O9" s="22"/>
      <c r="P9" s="22"/>
      <c r="Q9" s="22"/>
      <c r="R9" s="22"/>
      <c r="S9" s="5"/>
    </row>
    <row r="10" spans="1:19" ht="12" customHeight="1">
      <c r="A10" s="37" t="s">
        <v>14</v>
      </c>
      <c r="B10" s="38" t="s">
        <v>10</v>
      </c>
      <c r="C10" s="33"/>
      <c r="D10" s="34">
        <f>+D11+D38</f>
        <v>2567814.3899999997</v>
      </c>
      <c r="E10" s="51"/>
      <c r="F10" s="40"/>
      <c r="G10" s="40"/>
      <c r="I10" s="9"/>
      <c r="J10" s="4"/>
      <c r="K10" s="4"/>
      <c r="M10" s="22"/>
      <c r="N10" s="22"/>
      <c r="O10" s="22"/>
      <c r="P10" s="22"/>
      <c r="Q10" s="22"/>
      <c r="R10" s="22"/>
      <c r="S10" s="5"/>
    </row>
    <row r="11" spans="1:19" ht="12" customHeight="1">
      <c r="A11" s="256">
        <v>1</v>
      </c>
      <c r="B11" s="270" t="s">
        <v>65</v>
      </c>
      <c r="C11" s="33" t="s">
        <v>126</v>
      </c>
      <c r="D11" s="34">
        <f>D12+D22+D23+D28+D31+D35+D36+D37</f>
        <v>2029664.7999999998</v>
      </c>
      <c r="E11" s="51"/>
      <c r="F11" s="40"/>
      <c r="G11" s="40"/>
      <c r="I11" s="9"/>
      <c r="J11" s="4"/>
      <c r="K11" s="4"/>
      <c r="M11" s="22"/>
      <c r="N11" s="22"/>
      <c r="O11" s="22"/>
      <c r="P11" s="22"/>
      <c r="Q11" s="22"/>
      <c r="R11" s="22"/>
      <c r="S11" s="5"/>
    </row>
    <row r="12" spans="1:19" ht="12" customHeight="1">
      <c r="A12" s="274">
        <v>1.01</v>
      </c>
      <c r="B12" s="275" t="s">
        <v>8</v>
      </c>
      <c r="C12" s="276" t="s">
        <v>142</v>
      </c>
      <c r="D12" s="277">
        <f>SUM(D13:D21)</f>
        <v>101209.99999999999</v>
      </c>
      <c r="E12" s="51"/>
      <c r="F12" s="40"/>
      <c r="G12" s="40"/>
      <c r="I12" s="9"/>
      <c r="J12" s="4"/>
      <c r="K12" s="4"/>
      <c r="M12" s="22"/>
      <c r="N12" s="22"/>
      <c r="O12" s="22"/>
      <c r="P12" s="22"/>
      <c r="Q12" s="22"/>
      <c r="R12" s="22"/>
      <c r="S12" s="5"/>
    </row>
    <row r="13" spans="1:19" ht="12" customHeight="1">
      <c r="A13" s="255" t="s">
        <v>72</v>
      </c>
      <c r="B13" s="281" t="s">
        <v>110</v>
      </c>
      <c r="C13" s="35" t="s">
        <v>119</v>
      </c>
      <c r="D13" s="36">
        <v>4333.1499999999996</v>
      </c>
      <c r="E13" s="51">
        <f>D13</f>
        <v>4333.1499999999996</v>
      </c>
      <c r="F13" s="40"/>
      <c r="G13" s="40"/>
      <c r="I13" s="9"/>
      <c r="J13" s="4">
        <f t="shared" ref="J13:J22" si="0">SUM(E13:G13)</f>
        <v>4333.1499999999996</v>
      </c>
      <c r="K13" s="4">
        <f t="shared" ref="K13:K22" si="1">+D13-J13</f>
        <v>0</v>
      </c>
      <c r="M13" s="22"/>
      <c r="N13" s="22"/>
      <c r="O13" s="22"/>
      <c r="P13" s="22"/>
      <c r="Q13" s="22"/>
      <c r="R13" s="22"/>
      <c r="S13" s="5"/>
    </row>
    <row r="14" spans="1:19" ht="12" customHeight="1">
      <c r="A14" s="255" t="s">
        <v>73</v>
      </c>
      <c r="B14" s="281" t="s">
        <v>111</v>
      </c>
      <c r="C14" s="35" t="s">
        <v>118</v>
      </c>
      <c r="D14" s="36">
        <v>1496.58</v>
      </c>
      <c r="E14" s="51">
        <f>D14</f>
        <v>1496.58</v>
      </c>
      <c r="F14" s="40"/>
      <c r="G14" s="40"/>
      <c r="I14" s="9"/>
      <c r="J14" s="4">
        <f t="shared" si="0"/>
        <v>1496.58</v>
      </c>
      <c r="K14" s="4">
        <f t="shared" si="1"/>
        <v>0</v>
      </c>
      <c r="M14" s="22"/>
      <c r="N14" s="22"/>
      <c r="O14" s="22"/>
      <c r="P14" s="22"/>
      <c r="Q14" s="22"/>
      <c r="R14" s="22"/>
      <c r="S14" s="5"/>
    </row>
    <row r="15" spans="1:19" ht="12" customHeight="1">
      <c r="A15" s="255" t="s">
        <v>74</v>
      </c>
      <c r="B15" s="281" t="s">
        <v>136</v>
      </c>
      <c r="C15" s="35" t="s">
        <v>119</v>
      </c>
      <c r="D15" s="36">
        <v>1958.12</v>
      </c>
      <c r="E15" s="51">
        <f>D15</f>
        <v>1958.12</v>
      </c>
      <c r="F15" s="40"/>
      <c r="G15" s="40"/>
      <c r="I15" s="9"/>
      <c r="J15" s="4">
        <f t="shared" si="0"/>
        <v>1958.12</v>
      </c>
      <c r="K15" s="4">
        <f t="shared" si="1"/>
        <v>0</v>
      </c>
      <c r="M15" s="22"/>
      <c r="N15" s="22"/>
      <c r="O15" s="22"/>
      <c r="P15" s="22"/>
      <c r="Q15" s="22"/>
      <c r="R15" s="22"/>
      <c r="S15" s="5"/>
    </row>
    <row r="16" spans="1:19" ht="12" customHeight="1">
      <c r="A16" s="255" t="s">
        <v>75</v>
      </c>
      <c r="B16" s="281" t="s">
        <v>96</v>
      </c>
      <c r="C16" s="35" t="s">
        <v>143</v>
      </c>
      <c r="D16" s="36">
        <v>24249.599999999999</v>
      </c>
      <c r="E16" s="51">
        <f>$D$16*30/90</f>
        <v>8083.2</v>
      </c>
      <c r="F16" s="51">
        <f>E16</f>
        <v>8083.2</v>
      </c>
      <c r="G16" s="51">
        <f>F16</f>
        <v>8083.2</v>
      </c>
      <c r="I16" s="9"/>
      <c r="J16" s="4">
        <f t="shared" si="0"/>
        <v>24249.599999999999</v>
      </c>
      <c r="K16" s="4">
        <f t="shared" si="1"/>
        <v>0</v>
      </c>
      <c r="M16" s="22"/>
      <c r="N16" s="22"/>
      <c r="O16" s="22"/>
      <c r="P16" s="22"/>
      <c r="Q16" s="22"/>
      <c r="R16" s="22"/>
      <c r="S16" s="5"/>
    </row>
    <row r="17" spans="1:19" ht="12" customHeight="1">
      <c r="A17" s="255" t="s">
        <v>76</v>
      </c>
      <c r="B17" s="282" t="s">
        <v>112</v>
      </c>
      <c r="C17" s="35" t="s">
        <v>143</v>
      </c>
      <c r="D17" s="36">
        <v>610.16999999999996</v>
      </c>
      <c r="E17" s="51">
        <f>$D$17*30/90</f>
        <v>203.39</v>
      </c>
      <c r="F17" s="51">
        <f t="shared" ref="F17:G17" si="2">E17</f>
        <v>203.39</v>
      </c>
      <c r="G17" s="51">
        <f t="shared" si="2"/>
        <v>203.39</v>
      </c>
      <c r="I17" s="9"/>
      <c r="J17" s="4">
        <f t="shared" si="0"/>
        <v>610.16999999999996</v>
      </c>
      <c r="K17" s="4">
        <f t="shared" si="1"/>
        <v>0</v>
      </c>
      <c r="M17" s="22"/>
      <c r="N17" s="22"/>
      <c r="O17" s="22"/>
      <c r="P17" s="22"/>
      <c r="Q17" s="22"/>
      <c r="R17" s="22"/>
      <c r="S17" s="5"/>
    </row>
    <row r="18" spans="1:19" ht="12" customHeight="1">
      <c r="A18" s="255" t="s">
        <v>77</v>
      </c>
      <c r="B18" s="281" t="s">
        <v>97</v>
      </c>
      <c r="C18" s="35" t="s">
        <v>143</v>
      </c>
      <c r="D18" s="36">
        <v>264.82</v>
      </c>
      <c r="E18" s="51">
        <f>$D$18*30/90</f>
        <v>88.273333333333326</v>
      </c>
      <c r="F18" s="51">
        <f t="shared" ref="F18:G18" si="3">E18</f>
        <v>88.273333333333326</v>
      </c>
      <c r="G18" s="51">
        <f t="shared" si="3"/>
        <v>88.273333333333326</v>
      </c>
      <c r="I18" s="9"/>
      <c r="J18" s="4">
        <f t="shared" si="0"/>
        <v>264.82</v>
      </c>
      <c r="K18" s="4">
        <f t="shared" si="1"/>
        <v>0</v>
      </c>
      <c r="M18" s="22"/>
      <c r="N18" s="22"/>
      <c r="O18" s="22"/>
      <c r="P18" s="22"/>
      <c r="Q18" s="22"/>
      <c r="R18" s="22"/>
      <c r="S18" s="5"/>
    </row>
    <row r="19" spans="1:19" ht="12" customHeight="1">
      <c r="A19" s="272" t="s">
        <v>78</v>
      </c>
      <c r="B19" s="282" t="s">
        <v>137</v>
      </c>
      <c r="C19" s="35" t="s">
        <v>143</v>
      </c>
      <c r="D19" s="36">
        <v>4960.51</v>
      </c>
      <c r="E19" s="51">
        <f>$D$19*30/90</f>
        <v>1653.5033333333336</v>
      </c>
      <c r="F19" s="51">
        <f t="shared" ref="F19:G21" si="4">E19</f>
        <v>1653.5033333333336</v>
      </c>
      <c r="G19" s="51">
        <f t="shared" si="4"/>
        <v>1653.5033333333336</v>
      </c>
      <c r="I19" s="9"/>
      <c r="J19" s="4">
        <f t="shared" si="0"/>
        <v>4960.51</v>
      </c>
      <c r="K19" s="4">
        <f t="shared" si="1"/>
        <v>0</v>
      </c>
      <c r="M19" s="22"/>
      <c r="N19" s="22"/>
      <c r="O19" s="22"/>
      <c r="P19" s="22"/>
      <c r="Q19" s="22"/>
      <c r="R19" s="22"/>
      <c r="S19" s="5"/>
    </row>
    <row r="20" spans="1:19" ht="12" customHeight="1">
      <c r="A20" s="272" t="s">
        <v>131</v>
      </c>
      <c r="B20" s="282" t="s">
        <v>133</v>
      </c>
      <c r="C20" s="35" t="s">
        <v>143</v>
      </c>
      <c r="D20" s="36">
        <v>34477.599999999999</v>
      </c>
      <c r="E20" s="51">
        <f>D20/3</f>
        <v>11492.533333333333</v>
      </c>
      <c r="F20" s="51">
        <f>D20/3</f>
        <v>11492.533333333333</v>
      </c>
      <c r="G20" s="51">
        <f t="shared" si="4"/>
        <v>11492.533333333333</v>
      </c>
      <c r="I20" s="9"/>
      <c r="J20" s="4">
        <f t="shared" si="0"/>
        <v>34477.599999999999</v>
      </c>
      <c r="K20" s="4">
        <f t="shared" si="1"/>
        <v>0</v>
      </c>
      <c r="M20" s="22"/>
      <c r="N20" s="22"/>
      <c r="O20" s="22"/>
      <c r="P20" s="22"/>
      <c r="Q20" s="22"/>
      <c r="R20" s="22"/>
      <c r="S20" s="5"/>
    </row>
    <row r="21" spans="1:19" ht="12" customHeight="1">
      <c r="A21" s="272" t="s">
        <v>132</v>
      </c>
      <c r="B21" s="282" t="s">
        <v>134</v>
      </c>
      <c r="C21" s="35" t="s">
        <v>143</v>
      </c>
      <c r="D21" s="36">
        <v>28859.45</v>
      </c>
      <c r="E21" s="51">
        <f>D21/3</f>
        <v>9619.8166666666675</v>
      </c>
      <c r="F21" s="51">
        <f>D21/3</f>
        <v>9619.8166666666675</v>
      </c>
      <c r="G21" s="51">
        <f t="shared" si="4"/>
        <v>9619.8166666666675</v>
      </c>
      <c r="I21" s="9"/>
      <c r="J21" s="4">
        <f t="shared" si="0"/>
        <v>28859.450000000004</v>
      </c>
      <c r="K21" s="4">
        <f t="shared" si="1"/>
        <v>0</v>
      </c>
      <c r="M21" s="22"/>
      <c r="N21" s="22"/>
      <c r="O21" s="22"/>
      <c r="P21" s="22"/>
      <c r="Q21" s="22"/>
      <c r="R21" s="22"/>
      <c r="S21" s="5"/>
    </row>
    <row r="22" spans="1:19" ht="12" customHeight="1">
      <c r="A22" s="278">
        <v>1.02</v>
      </c>
      <c r="B22" s="275" t="s">
        <v>108</v>
      </c>
      <c r="C22" s="279" t="s">
        <v>143</v>
      </c>
      <c r="D22" s="277">
        <v>49778</v>
      </c>
      <c r="E22" s="51">
        <f>$D$22*30/90</f>
        <v>16592.666666666668</v>
      </c>
      <c r="F22" s="51">
        <f t="shared" ref="F22:G22" si="5">E22</f>
        <v>16592.666666666668</v>
      </c>
      <c r="G22" s="51">
        <f t="shared" si="5"/>
        <v>16592.666666666668</v>
      </c>
      <c r="I22" s="9"/>
      <c r="J22" s="4">
        <f t="shared" si="0"/>
        <v>49778</v>
      </c>
      <c r="K22" s="4">
        <f t="shared" si="1"/>
        <v>0</v>
      </c>
      <c r="M22" s="22"/>
      <c r="N22" s="22"/>
      <c r="O22" s="22"/>
      <c r="P22" s="22"/>
      <c r="Q22" s="22"/>
      <c r="R22" s="22"/>
      <c r="S22" s="5"/>
    </row>
    <row r="23" spans="1:19" ht="12" customHeight="1">
      <c r="A23" s="274">
        <v>1.03</v>
      </c>
      <c r="B23" s="275" t="s">
        <v>9</v>
      </c>
      <c r="C23" s="276" t="s">
        <v>144</v>
      </c>
      <c r="D23" s="277">
        <f>SUM(D24:D27)</f>
        <v>41014.399999999994</v>
      </c>
      <c r="E23" s="51"/>
      <c r="F23" s="40"/>
      <c r="G23" s="40"/>
      <c r="I23" s="9"/>
      <c r="J23" s="4"/>
      <c r="K23" s="4"/>
      <c r="M23" s="22"/>
      <c r="N23" s="22"/>
      <c r="O23" s="22"/>
      <c r="P23" s="22"/>
      <c r="Q23" s="22"/>
      <c r="R23" s="22"/>
      <c r="S23" s="5"/>
    </row>
    <row r="24" spans="1:19" ht="12" customHeight="1">
      <c r="A24" s="255" t="s">
        <v>79</v>
      </c>
      <c r="B24" s="281" t="s">
        <v>113</v>
      </c>
      <c r="C24" s="35" t="s">
        <v>145</v>
      </c>
      <c r="D24" s="36">
        <v>3070.16</v>
      </c>
      <c r="E24" s="51">
        <f>D24</f>
        <v>3070.16</v>
      </c>
      <c r="F24" s="40"/>
      <c r="G24" s="40"/>
      <c r="I24" s="9"/>
      <c r="J24" s="4">
        <f>SUM(E24:G24)</f>
        <v>3070.16</v>
      </c>
      <c r="K24" s="4">
        <f>+D24-J24</f>
        <v>0</v>
      </c>
      <c r="M24" s="22"/>
      <c r="N24" s="22"/>
      <c r="O24" s="22"/>
      <c r="P24" s="22"/>
      <c r="Q24" s="22"/>
      <c r="R24" s="22"/>
      <c r="S24" s="5"/>
    </row>
    <row r="25" spans="1:19" ht="12" customHeight="1">
      <c r="A25" s="255" t="s">
        <v>80</v>
      </c>
      <c r="B25" s="281" t="s">
        <v>114</v>
      </c>
      <c r="C25" s="35" t="s">
        <v>145</v>
      </c>
      <c r="D25" s="36">
        <v>1245.32</v>
      </c>
      <c r="E25" s="51">
        <f>D25</f>
        <v>1245.32</v>
      </c>
      <c r="F25" s="40"/>
      <c r="G25" s="40"/>
      <c r="I25" s="9"/>
      <c r="J25" s="4">
        <f>SUM(E25:G25)</f>
        <v>1245.32</v>
      </c>
      <c r="K25" s="4">
        <f>+D25-J25</f>
        <v>0</v>
      </c>
      <c r="M25" s="22"/>
      <c r="N25" s="22"/>
      <c r="O25" s="22"/>
      <c r="P25" s="22"/>
      <c r="Q25" s="22"/>
      <c r="R25" s="22"/>
      <c r="S25" s="5"/>
    </row>
    <row r="26" spans="1:19" ht="12" customHeight="1">
      <c r="A26" s="255" t="s">
        <v>81</v>
      </c>
      <c r="B26" s="282" t="s">
        <v>138</v>
      </c>
      <c r="C26" s="35" t="s">
        <v>146</v>
      </c>
      <c r="D26" s="36">
        <v>35192.720000000001</v>
      </c>
      <c r="E26" s="51">
        <f>D26/2</f>
        <v>17596.36</v>
      </c>
      <c r="F26" s="40">
        <f>D26/2</f>
        <v>17596.36</v>
      </c>
      <c r="G26" s="40"/>
      <c r="I26" s="9"/>
      <c r="J26" s="4">
        <f>SUM(E26:G26)</f>
        <v>35192.720000000001</v>
      </c>
      <c r="K26" s="4">
        <f>+D26-J26</f>
        <v>0</v>
      </c>
      <c r="M26" s="22"/>
      <c r="N26" s="22"/>
      <c r="O26" s="22"/>
      <c r="P26" s="22"/>
      <c r="Q26" s="22"/>
      <c r="R26" s="22"/>
      <c r="S26" s="5"/>
    </row>
    <row r="27" spans="1:19" ht="12" customHeight="1">
      <c r="A27" s="255" t="s">
        <v>130</v>
      </c>
      <c r="B27" s="282" t="s">
        <v>135</v>
      </c>
      <c r="C27" s="35" t="s">
        <v>146</v>
      </c>
      <c r="D27" s="36">
        <v>1506.2</v>
      </c>
      <c r="E27" s="51">
        <f>D27/2</f>
        <v>753.1</v>
      </c>
      <c r="F27" s="40">
        <f>D27/2</f>
        <v>753.1</v>
      </c>
      <c r="G27" s="40"/>
      <c r="I27" s="9"/>
      <c r="J27" s="4"/>
      <c r="K27" s="4"/>
      <c r="M27" s="22"/>
      <c r="N27" s="22"/>
      <c r="O27" s="22"/>
      <c r="P27" s="22"/>
      <c r="Q27" s="22"/>
      <c r="R27" s="22"/>
      <c r="S27" s="5"/>
    </row>
    <row r="28" spans="1:19" ht="12" customHeight="1">
      <c r="A28" s="274">
        <v>1.04</v>
      </c>
      <c r="B28" s="275" t="s">
        <v>66</v>
      </c>
      <c r="C28" s="276" t="s">
        <v>141</v>
      </c>
      <c r="D28" s="277">
        <f>SUM(D29:D30)</f>
        <v>570406.25</v>
      </c>
      <c r="E28" s="51"/>
      <c r="F28" s="40"/>
      <c r="G28" s="40"/>
      <c r="I28" s="9"/>
      <c r="J28" s="4"/>
      <c r="K28" s="4"/>
      <c r="M28" s="22"/>
      <c r="N28" s="22"/>
      <c r="O28" s="22"/>
      <c r="P28" s="22"/>
      <c r="Q28" s="22"/>
      <c r="R28" s="22"/>
      <c r="S28" s="5"/>
    </row>
    <row r="29" spans="1:19" ht="12" customHeight="1">
      <c r="A29" s="255" t="s">
        <v>82</v>
      </c>
      <c r="B29" s="273" t="s">
        <v>98</v>
      </c>
      <c r="C29" s="35" t="s">
        <v>141</v>
      </c>
      <c r="D29" s="36">
        <v>500759</v>
      </c>
      <c r="E29" s="51">
        <f>D29/2</f>
        <v>250379.5</v>
      </c>
      <c r="F29" s="40">
        <f>D29/2</f>
        <v>250379.5</v>
      </c>
      <c r="G29" s="40"/>
      <c r="I29" s="9"/>
      <c r="J29" s="4">
        <f t="shared" ref="J29:J37" si="6">SUM(E29:G29)</f>
        <v>500759</v>
      </c>
      <c r="K29" s="4">
        <f>+D29-J29</f>
        <v>0</v>
      </c>
      <c r="M29" s="22"/>
      <c r="N29" s="22"/>
      <c r="O29" s="22"/>
      <c r="P29" s="22"/>
      <c r="Q29" s="22"/>
      <c r="R29" s="22"/>
      <c r="S29" s="5"/>
    </row>
    <row r="30" spans="1:19" ht="12" customHeight="1">
      <c r="A30" s="255" t="s">
        <v>83</v>
      </c>
      <c r="B30" s="273" t="s">
        <v>68</v>
      </c>
      <c r="C30" s="35" t="s">
        <v>147</v>
      </c>
      <c r="D30" s="36">
        <v>69647.25</v>
      </c>
      <c r="E30" s="51">
        <f>D30/2</f>
        <v>34823.625</v>
      </c>
      <c r="F30" s="40">
        <f>D30/2</f>
        <v>34823.625</v>
      </c>
      <c r="G30" s="40"/>
      <c r="I30" s="9"/>
      <c r="J30" s="4">
        <f t="shared" si="6"/>
        <v>69647.25</v>
      </c>
      <c r="K30" s="4">
        <f>+D30-J30</f>
        <v>0</v>
      </c>
      <c r="M30" s="22"/>
      <c r="N30" s="22"/>
      <c r="O30" s="22"/>
      <c r="P30" s="22"/>
      <c r="Q30" s="22"/>
      <c r="R30" s="22"/>
      <c r="S30" s="5"/>
    </row>
    <row r="31" spans="1:19" ht="12" customHeight="1">
      <c r="A31" s="274">
        <v>1.05</v>
      </c>
      <c r="B31" s="275" t="s">
        <v>67</v>
      </c>
      <c r="C31" s="276" t="s">
        <v>140</v>
      </c>
      <c r="D31" s="277">
        <f>SUM(D32:D34)</f>
        <v>812568.71</v>
      </c>
      <c r="E31" s="51"/>
      <c r="F31" s="51"/>
      <c r="G31" s="40"/>
      <c r="I31" s="9"/>
      <c r="J31" s="4">
        <f t="shared" si="6"/>
        <v>0</v>
      </c>
      <c r="K31" s="4"/>
      <c r="M31" s="22"/>
      <c r="N31" s="22"/>
      <c r="O31" s="22"/>
      <c r="P31" s="22"/>
      <c r="Q31" s="22"/>
      <c r="R31" s="22"/>
      <c r="S31" s="5"/>
    </row>
    <row r="32" spans="1:19" ht="12" customHeight="1">
      <c r="A32" s="255" t="s">
        <v>84</v>
      </c>
      <c r="B32" s="273" t="s">
        <v>99</v>
      </c>
      <c r="C32" s="35" t="s">
        <v>140</v>
      </c>
      <c r="D32" s="36">
        <v>190091.28</v>
      </c>
      <c r="E32" s="51">
        <f>D32*30/66</f>
        <v>86405.127272727274</v>
      </c>
      <c r="F32" s="51">
        <f>D32*30/66</f>
        <v>86405.127272727274</v>
      </c>
      <c r="G32" s="51">
        <f>D32*6/66</f>
        <v>17281.025454545452</v>
      </c>
      <c r="I32" s="9"/>
      <c r="J32" s="4">
        <f t="shared" si="6"/>
        <v>190091.28</v>
      </c>
      <c r="K32" s="4">
        <f t="shared" ref="K32:K37" si="7">+D32-J32</f>
        <v>0</v>
      </c>
      <c r="M32" s="22"/>
      <c r="N32" s="22"/>
      <c r="O32" s="22"/>
      <c r="P32" s="22"/>
      <c r="Q32" s="22"/>
      <c r="R32" s="22"/>
      <c r="S32" s="5"/>
    </row>
    <row r="33" spans="1:19" ht="12" customHeight="1">
      <c r="A33" s="255" t="s">
        <v>85</v>
      </c>
      <c r="B33" s="273" t="s">
        <v>100</v>
      </c>
      <c r="C33" s="35" t="s">
        <v>148</v>
      </c>
      <c r="D33" s="36">
        <v>374231.19</v>
      </c>
      <c r="E33" s="51">
        <f>D33*30/64</f>
        <v>175420.87031249999</v>
      </c>
      <c r="F33" s="51">
        <f>D33*30/64</f>
        <v>175420.87031249999</v>
      </c>
      <c r="G33" s="51">
        <f>D33*4/64</f>
        <v>23389.449375</v>
      </c>
      <c r="I33" s="9"/>
      <c r="J33" s="4">
        <f t="shared" si="6"/>
        <v>374231.19</v>
      </c>
      <c r="K33" s="4">
        <f t="shared" si="7"/>
        <v>0</v>
      </c>
      <c r="M33" s="22"/>
      <c r="N33" s="22"/>
      <c r="O33" s="22"/>
      <c r="P33" s="22"/>
      <c r="Q33" s="22"/>
      <c r="R33" s="22"/>
      <c r="S33" s="5"/>
    </row>
    <row r="34" spans="1:19" ht="24" customHeight="1">
      <c r="A34" s="255" t="s">
        <v>86</v>
      </c>
      <c r="B34" s="280" t="s">
        <v>101</v>
      </c>
      <c r="C34" s="35" t="s">
        <v>149</v>
      </c>
      <c r="D34" s="36">
        <v>248246.24</v>
      </c>
      <c r="E34" s="51">
        <f>D34/2</f>
        <v>124123.12</v>
      </c>
      <c r="F34" s="40">
        <f>D34/2</f>
        <v>124123.12</v>
      </c>
      <c r="G34" s="40"/>
      <c r="I34" s="9"/>
      <c r="J34" s="4">
        <f t="shared" si="6"/>
        <v>248246.24</v>
      </c>
      <c r="K34" s="4">
        <f t="shared" si="7"/>
        <v>0</v>
      </c>
      <c r="M34" s="22"/>
      <c r="N34" s="22"/>
      <c r="O34" s="22"/>
      <c r="P34" s="22"/>
      <c r="Q34" s="22"/>
      <c r="R34" s="22"/>
      <c r="S34" s="5"/>
    </row>
    <row r="35" spans="1:19" ht="12" customHeight="1">
      <c r="A35" s="278">
        <v>1.06</v>
      </c>
      <c r="B35" s="275" t="s">
        <v>69</v>
      </c>
      <c r="C35" s="279" t="s">
        <v>150</v>
      </c>
      <c r="D35" s="277">
        <v>161014.23000000001</v>
      </c>
      <c r="E35" s="51">
        <f>D35*30/62</f>
        <v>77910.111290322588</v>
      </c>
      <c r="F35" s="40">
        <f>D35*30/62</f>
        <v>77910.111290322588</v>
      </c>
      <c r="G35" s="40">
        <f>D35*2/62</f>
        <v>5194.0074193548389</v>
      </c>
      <c r="I35" s="9"/>
      <c r="J35" s="4">
        <f t="shared" si="6"/>
        <v>161014.23000000001</v>
      </c>
      <c r="K35" s="4">
        <f t="shared" si="7"/>
        <v>0</v>
      </c>
      <c r="M35" s="22"/>
      <c r="N35" s="22"/>
      <c r="O35" s="22"/>
      <c r="P35" s="22"/>
      <c r="Q35" s="22"/>
      <c r="R35" s="22"/>
      <c r="S35" s="5"/>
    </row>
    <row r="36" spans="1:19" ht="12" customHeight="1">
      <c r="A36" s="278">
        <v>1.07</v>
      </c>
      <c r="B36" s="275" t="s">
        <v>102</v>
      </c>
      <c r="C36" s="279" t="s">
        <v>151</v>
      </c>
      <c r="D36" s="277">
        <v>23365.14</v>
      </c>
      <c r="E36" s="51">
        <f>D36*30/61</f>
        <v>11491.052459016393</v>
      </c>
      <c r="F36" s="40">
        <f>D36*30/61</f>
        <v>11491.052459016393</v>
      </c>
      <c r="G36" s="40">
        <f>D36*1/61</f>
        <v>383.0350819672131</v>
      </c>
      <c r="I36" s="9"/>
      <c r="J36" s="4">
        <f t="shared" si="6"/>
        <v>23365.14</v>
      </c>
      <c r="K36" s="4">
        <f t="shared" si="7"/>
        <v>0</v>
      </c>
      <c r="M36" s="22"/>
      <c r="N36" s="22"/>
      <c r="O36" s="22"/>
      <c r="P36" s="22"/>
      <c r="Q36" s="22"/>
      <c r="R36" s="22"/>
      <c r="S36" s="5"/>
    </row>
    <row r="37" spans="1:19" ht="12" customHeight="1">
      <c r="A37" s="278">
        <v>1.08</v>
      </c>
      <c r="B37" s="275" t="s">
        <v>68</v>
      </c>
      <c r="C37" s="279" t="s">
        <v>146</v>
      </c>
      <c r="D37" s="277">
        <v>270308.07</v>
      </c>
      <c r="E37" s="51">
        <f>D37/2</f>
        <v>135154.035</v>
      </c>
      <c r="F37" s="40">
        <f>D37/2</f>
        <v>135154.035</v>
      </c>
      <c r="G37" s="40"/>
      <c r="I37" s="9"/>
      <c r="J37" s="4">
        <f t="shared" si="6"/>
        <v>270308.07</v>
      </c>
      <c r="K37" s="4">
        <f t="shared" si="7"/>
        <v>0</v>
      </c>
      <c r="M37" s="22"/>
      <c r="N37" s="22"/>
      <c r="O37" s="22"/>
      <c r="P37" s="22"/>
      <c r="Q37" s="22"/>
      <c r="R37" s="22"/>
      <c r="S37" s="5"/>
    </row>
    <row r="38" spans="1:19" ht="12" customHeight="1">
      <c r="A38" s="271">
        <v>2</v>
      </c>
      <c r="B38" s="270" t="s">
        <v>87</v>
      </c>
      <c r="C38" s="33" t="s">
        <v>152</v>
      </c>
      <c r="D38" s="34">
        <f>D39+D45+D46+D47</f>
        <v>538149.59</v>
      </c>
      <c r="E38" s="51"/>
      <c r="F38" s="40"/>
      <c r="G38" s="40"/>
      <c r="I38" s="9"/>
      <c r="J38" s="4"/>
      <c r="K38" s="4"/>
      <c r="M38" s="22"/>
      <c r="N38" s="22"/>
      <c r="O38" s="22"/>
      <c r="P38" s="22"/>
      <c r="Q38" s="22"/>
      <c r="R38" s="22"/>
      <c r="S38" s="5"/>
    </row>
    <row r="39" spans="1:19" ht="12" customHeight="1">
      <c r="A39" s="274">
        <v>2.0099999999999998</v>
      </c>
      <c r="B39" s="275" t="s">
        <v>115</v>
      </c>
      <c r="C39" s="276" t="s">
        <v>152</v>
      </c>
      <c r="D39" s="277">
        <f>SUM(D40:D44)</f>
        <v>27102.79</v>
      </c>
      <c r="E39" s="51"/>
      <c r="F39" s="40"/>
      <c r="G39" s="40"/>
      <c r="I39" s="9"/>
      <c r="J39" s="4"/>
      <c r="K39" s="4"/>
      <c r="M39" s="22"/>
      <c r="N39" s="22"/>
      <c r="O39" s="22"/>
      <c r="P39" s="22"/>
      <c r="Q39" s="22"/>
      <c r="R39" s="22"/>
      <c r="S39" s="5"/>
    </row>
    <row r="40" spans="1:19" ht="12" customHeight="1">
      <c r="A40" s="255" t="s">
        <v>88</v>
      </c>
      <c r="B40" s="281" t="s">
        <v>116</v>
      </c>
      <c r="C40" s="35" t="s">
        <v>145</v>
      </c>
      <c r="D40" s="36">
        <v>1217.3499999999999</v>
      </c>
      <c r="E40" s="51"/>
      <c r="F40" s="40">
        <f>D40</f>
        <v>1217.3499999999999</v>
      </c>
      <c r="G40" s="40"/>
      <c r="I40" s="9"/>
      <c r="J40" s="4">
        <f t="shared" ref="J40:J46" si="8">SUM(E40:G40)</f>
        <v>1217.3499999999999</v>
      </c>
      <c r="K40" s="4">
        <f t="shared" ref="K40:K46" si="9">+D40-J40</f>
        <v>0</v>
      </c>
      <c r="M40" s="22"/>
      <c r="N40" s="22"/>
      <c r="O40" s="22"/>
      <c r="P40" s="22"/>
      <c r="Q40" s="22"/>
      <c r="R40" s="22"/>
      <c r="S40" s="5"/>
    </row>
    <row r="41" spans="1:19" ht="12" customHeight="1">
      <c r="A41" s="255" t="s">
        <v>89</v>
      </c>
      <c r="B41" s="281" t="s">
        <v>103</v>
      </c>
      <c r="C41" s="35" t="s">
        <v>145</v>
      </c>
      <c r="D41" s="36">
        <v>1779.95</v>
      </c>
      <c r="E41" s="51"/>
      <c r="F41" s="40"/>
      <c r="G41" s="40">
        <f>D41</f>
        <v>1779.95</v>
      </c>
      <c r="I41" s="9"/>
      <c r="J41" s="4">
        <f t="shared" si="8"/>
        <v>1779.95</v>
      </c>
      <c r="K41" s="4">
        <f t="shared" si="9"/>
        <v>0</v>
      </c>
      <c r="M41" s="22"/>
      <c r="N41" s="22"/>
      <c r="O41" s="22"/>
      <c r="P41" s="22"/>
      <c r="Q41" s="22"/>
      <c r="R41" s="22"/>
      <c r="S41" s="5"/>
    </row>
    <row r="42" spans="1:19" ht="12" customHeight="1">
      <c r="A42" s="255" t="s">
        <v>90</v>
      </c>
      <c r="B42" s="281" t="s">
        <v>139</v>
      </c>
      <c r="C42" s="35" t="s">
        <v>153</v>
      </c>
      <c r="D42" s="36">
        <v>18776.669999999998</v>
      </c>
      <c r="E42" s="51"/>
      <c r="F42" s="40">
        <f>D42</f>
        <v>18776.669999999998</v>
      </c>
      <c r="G42" s="40"/>
      <c r="I42" s="9"/>
      <c r="J42" s="4">
        <f t="shared" si="8"/>
        <v>18776.669999999998</v>
      </c>
      <c r="K42" s="4">
        <f t="shared" si="9"/>
        <v>0</v>
      </c>
      <c r="M42" s="22"/>
      <c r="N42" s="22"/>
      <c r="O42" s="22"/>
      <c r="P42" s="22"/>
      <c r="Q42" s="22"/>
      <c r="R42" s="22"/>
      <c r="S42" s="5"/>
    </row>
    <row r="43" spans="1:19" ht="12" customHeight="1">
      <c r="A43" s="255" t="s">
        <v>91</v>
      </c>
      <c r="B43" s="281" t="s">
        <v>117</v>
      </c>
      <c r="C43" s="35" t="s">
        <v>153</v>
      </c>
      <c r="D43" s="36">
        <v>2800.81</v>
      </c>
      <c r="E43" s="51"/>
      <c r="F43" s="40">
        <f>D43/2</f>
        <v>1400.405</v>
      </c>
      <c r="G43" s="40">
        <f>D43/2</f>
        <v>1400.405</v>
      </c>
      <c r="I43" s="9"/>
      <c r="J43" s="4">
        <f t="shared" si="8"/>
        <v>2800.81</v>
      </c>
      <c r="K43" s="4">
        <f t="shared" si="9"/>
        <v>0</v>
      </c>
      <c r="M43" s="22"/>
      <c r="N43" s="22"/>
      <c r="O43" s="22"/>
      <c r="P43" s="22"/>
      <c r="Q43" s="22"/>
      <c r="R43" s="22"/>
      <c r="S43" s="5"/>
    </row>
    <row r="44" spans="1:19" ht="12" customHeight="1">
      <c r="A44" s="255" t="s">
        <v>92</v>
      </c>
      <c r="B44" s="281" t="s">
        <v>137</v>
      </c>
      <c r="C44" s="35" t="s">
        <v>153</v>
      </c>
      <c r="D44" s="36">
        <v>2528.0100000000002</v>
      </c>
      <c r="E44" s="51"/>
      <c r="F44" s="40">
        <f>D44/2</f>
        <v>1264.0050000000001</v>
      </c>
      <c r="G44" s="40">
        <f>D44/2</f>
        <v>1264.0050000000001</v>
      </c>
      <c r="I44" s="9"/>
      <c r="J44" s="4">
        <f t="shared" si="8"/>
        <v>2528.0100000000002</v>
      </c>
      <c r="K44" s="4">
        <f t="shared" si="9"/>
        <v>0</v>
      </c>
      <c r="M44" s="22"/>
      <c r="N44" s="22"/>
      <c r="O44" s="22"/>
      <c r="P44" s="22"/>
      <c r="Q44" s="22"/>
      <c r="R44" s="22"/>
      <c r="S44" s="5"/>
    </row>
    <row r="45" spans="1:19" ht="12" customHeight="1">
      <c r="A45" s="278">
        <v>2.02</v>
      </c>
      <c r="B45" s="275" t="s">
        <v>66</v>
      </c>
      <c r="C45" s="279" t="s">
        <v>154</v>
      </c>
      <c r="D45" s="277">
        <v>216537</v>
      </c>
      <c r="E45" s="51"/>
      <c r="F45" s="40">
        <f>D45/2</f>
        <v>108268.5</v>
      </c>
      <c r="G45" s="40">
        <f>D45/2</f>
        <v>108268.5</v>
      </c>
      <c r="I45" s="9"/>
      <c r="J45" s="4">
        <f t="shared" si="8"/>
        <v>216537</v>
      </c>
      <c r="K45" s="4">
        <f t="shared" si="9"/>
        <v>0</v>
      </c>
      <c r="M45" s="22"/>
      <c r="N45" s="22"/>
      <c r="O45" s="22"/>
      <c r="P45" s="22"/>
      <c r="Q45" s="22"/>
      <c r="R45" s="22"/>
      <c r="S45" s="5"/>
    </row>
    <row r="46" spans="1:19" ht="12" customHeight="1">
      <c r="A46" s="278">
        <v>2.0299999999999998</v>
      </c>
      <c r="B46" s="275" t="s">
        <v>67</v>
      </c>
      <c r="C46" s="279" t="s">
        <v>149</v>
      </c>
      <c r="D46" s="277">
        <v>110209.1</v>
      </c>
      <c r="E46" s="51"/>
      <c r="F46" s="40">
        <f>D46/2</f>
        <v>55104.55</v>
      </c>
      <c r="G46" s="40">
        <f>D46/2</f>
        <v>55104.55</v>
      </c>
      <c r="I46" s="9"/>
      <c r="J46" s="4">
        <f t="shared" si="8"/>
        <v>110209.1</v>
      </c>
      <c r="K46" s="4">
        <f t="shared" si="9"/>
        <v>0</v>
      </c>
      <c r="M46" s="22"/>
      <c r="N46" s="22"/>
      <c r="O46" s="22"/>
      <c r="P46" s="22"/>
      <c r="Q46" s="22"/>
      <c r="R46" s="22"/>
      <c r="S46" s="5"/>
    </row>
    <row r="47" spans="1:19" ht="12" customHeight="1">
      <c r="A47" s="274">
        <v>2.04</v>
      </c>
      <c r="B47" s="275" t="s">
        <v>104</v>
      </c>
      <c r="C47" s="276" t="s">
        <v>155</v>
      </c>
      <c r="D47" s="277">
        <f>SUM(D48:D50)</f>
        <v>184300.69999999998</v>
      </c>
      <c r="E47" s="51"/>
      <c r="F47" s="40"/>
      <c r="G47" s="40"/>
      <c r="I47" s="9"/>
      <c r="J47" s="4"/>
      <c r="K47" s="4"/>
      <c r="M47" s="22"/>
      <c r="N47" s="22"/>
      <c r="O47" s="22"/>
      <c r="P47" s="22"/>
      <c r="Q47" s="22"/>
      <c r="R47" s="22"/>
      <c r="S47" s="5"/>
    </row>
    <row r="48" spans="1:19" ht="12" customHeight="1">
      <c r="A48" s="255" t="s">
        <v>93</v>
      </c>
      <c r="B48" s="273" t="s">
        <v>105</v>
      </c>
      <c r="C48" s="35" t="s">
        <v>153</v>
      </c>
      <c r="D48" s="36">
        <v>100444.99</v>
      </c>
      <c r="E48" s="51"/>
      <c r="F48" s="40">
        <f>D48/2</f>
        <v>50222.495000000003</v>
      </c>
      <c r="G48" s="40">
        <f>D48/2</f>
        <v>50222.495000000003</v>
      </c>
      <c r="I48" s="9"/>
      <c r="J48" s="4">
        <f>SUM(E48:G48)</f>
        <v>100444.99</v>
      </c>
      <c r="K48" s="4">
        <f>+D48-J48</f>
        <v>0</v>
      </c>
      <c r="M48" s="22"/>
      <c r="N48" s="22"/>
      <c r="O48" s="22"/>
      <c r="P48" s="22"/>
      <c r="Q48" s="22"/>
      <c r="R48" s="22"/>
      <c r="S48" s="5"/>
    </row>
    <row r="49" spans="1:19" ht="12" customHeight="1">
      <c r="A49" s="255" t="s">
        <v>94</v>
      </c>
      <c r="B49" s="273" t="s">
        <v>106</v>
      </c>
      <c r="C49" s="35" t="s">
        <v>156</v>
      </c>
      <c r="D49" s="36">
        <v>75355.5</v>
      </c>
      <c r="E49" s="51"/>
      <c r="F49" s="40">
        <f>D49/2</f>
        <v>37677.75</v>
      </c>
      <c r="G49" s="40">
        <f>D49/2</f>
        <v>37677.75</v>
      </c>
      <c r="I49" s="9"/>
      <c r="J49" s="4">
        <f>SUM(E49:G49)</f>
        <v>75355.5</v>
      </c>
      <c r="K49" s="4">
        <f>+D49-J49</f>
        <v>0</v>
      </c>
      <c r="M49" s="22"/>
      <c r="N49" s="22"/>
      <c r="O49" s="22"/>
      <c r="P49" s="22"/>
      <c r="Q49" s="22"/>
      <c r="R49" s="22"/>
      <c r="S49" s="5"/>
    </row>
    <row r="50" spans="1:19" ht="12" customHeight="1">
      <c r="A50" s="255" t="s">
        <v>95</v>
      </c>
      <c r="B50" s="273" t="s">
        <v>107</v>
      </c>
      <c r="C50" s="35" t="s">
        <v>141</v>
      </c>
      <c r="D50" s="36">
        <v>8500.2099999999991</v>
      </c>
      <c r="E50" s="51"/>
      <c r="F50" s="40">
        <f>D50/2</f>
        <v>4250.1049999999996</v>
      </c>
      <c r="G50" s="40">
        <f>D50/2</f>
        <v>4250.1049999999996</v>
      </c>
      <c r="I50" s="9"/>
      <c r="J50" s="4">
        <f>SUM(E50:G50)</f>
        <v>8500.2099999999991</v>
      </c>
      <c r="K50" s="4">
        <f>+D50-J50</f>
        <v>0</v>
      </c>
      <c r="M50" s="22"/>
      <c r="N50" s="22"/>
      <c r="O50" s="22"/>
      <c r="P50" s="22"/>
      <c r="Q50" s="22"/>
      <c r="R50" s="22"/>
      <c r="S50" s="5"/>
    </row>
    <row r="51" spans="1:19" ht="12" customHeight="1" thickBot="1">
      <c r="A51" s="41"/>
      <c r="B51" s="42"/>
      <c r="C51" s="43"/>
      <c r="D51" s="44"/>
      <c r="E51" s="53"/>
      <c r="F51" s="45"/>
      <c r="G51" s="45"/>
      <c r="I51" s="9"/>
      <c r="J51" s="4"/>
      <c r="K51" s="4"/>
      <c r="M51" s="22"/>
      <c r="N51" s="22"/>
      <c r="O51" s="22"/>
      <c r="P51" s="22"/>
      <c r="Q51" s="22"/>
      <c r="R51" s="22"/>
      <c r="S51" s="5"/>
    </row>
    <row r="52" spans="1:19" ht="18" customHeight="1" thickBot="1">
      <c r="A52" s="287"/>
      <c r="B52" s="288" t="s">
        <v>15</v>
      </c>
      <c r="C52" s="289"/>
      <c r="D52" s="290">
        <f>+D38+D11</f>
        <v>2567814.3899999997</v>
      </c>
      <c r="E52" s="291">
        <f t="shared" ref="E52" si="10">SUM(E12:E51)</f>
        <v>973893.61466789967</v>
      </c>
      <c r="F52" s="291">
        <f>SUM(F12:F51)+0.01</f>
        <v>1239972.1246678997</v>
      </c>
      <c r="G52" s="291">
        <f>SUM(G12:G51)-0.01</f>
        <v>353948.65066420077</v>
      </c>
      <c r="H52" s="14">
        <f>SUM(E52:G52)</f>
        <v>2567814.3900000006</v>
      </c>
      <c r="I52" s="5">
        <f>+D52-H52</f>
        <v>0</v>
      </c>
      <c r="J52" s="4"/>
      <c r="K52" s="4"/>
      <c r="M52" s="22"/>
      <c r="N52" s="22"/>
      <c r="O52" s="22"/>
      <c r="P52" s="22"/>
      <c r="Q52" s="22"/>
      <c r="R52" s="22"/>
      <c r="S52" s="5"/>
    </row>
    <row r="53" spans="1:19" ht="12" customHeight="1" thickBot="1">
      <c r="I53" s="9"/>
      <c r="J53" s="21">
        <f>SUM(J9:J50)</f>
        <v>2566308.19</v>
      </c>
      <c r="K53" s="21">
        <f>SUM(K9:K50)</f>
        <v>0</v>
      </c>
      <c r="S53" s="5"/>
    </row>
    <row r="54" spans="1:19" ht="12" customHeight="1">
      <c r="B54" s="2" t="s">
        <v>0</v>
      </c>
      <c r="C54" s="19"/>
      <c r="D54" s="8">
        <f>+D52</f>
        <v>2567814.3899999997</v>
      </c>
      <c r="E54" s="54">
        <f>+E52</f>
        <v>973893.61466789967</v>
      </c>
      <c r="F54" s="54">
        <f t="shared" ref="F54" si="11">+F52</f>
        <v>1239972.1246678997</v>
      </c>
      <c r="G54" s="54">
        <f>+G52</f>
        <v>353948.65066420077</v>
      </c>
      <c r="H54" s="14">
        <f>SUM(E54:G54)</f>
        <v>2567814.3900000006</v>
      </c>
      <c r="I54" s="5">
        <f>+D54-H54</f>
        <v>0</v>
      </c>
    </row>
    <row r="55" spans="1:19" ht="12" customHeight="1">
      <c r="B55" s="23" t="s">
        <v>127</v>
      </c>
      <c r="C55" s="24">
        <v>0.17449999999999999</v>
      </c>
      <c r="D55" s="25">
        <f>ROUND(D54*C55,2)</f>
        <v>448083.61</v>
      </c>
      <c r="E55" s="26">
        <f>ROUND(E54*$C55,2)</f>
        <v>169944.44</v>
      </c>
      <c r="F55" s="26">
        <f t="shared" ref="F55" si="12">ROUND(F54*$C55,2)</f>
        <v>216375.14</v>
      </c>
      <c r="G55" s="26">
        <f>ROUND(G54*$C55,2)-0.01</f>
        <v>61764.03</v>
      </c>
      <c r="H55" s="14">
        <f>SUM(E55:G55)</f>
        <v>448083.61</v>
      </c>
      <c r="I55" s="5">
        <f>+D55-H55</f>
        <v>0</v>
      </c>
    </row>
    <row r="56" spans="1:19" ht="12" customHeight="1">
      <c r="B56" s="27" t="s">
        <v>128</v>
      </c>
      <c r="C56" s="28">
        <v>0.08</v>
      </c>
      <c r="D56" s="29">
        <f>ROUND(D54*C56,2)</f>
        <v>205425.15</v>
      </c>
      <c r="E56" s="30">
        <f>ROUND(E54*$C56,2)</f>
        <v>77911.490000000005</v>
      </c>
      <c r="F56" s="30">
        <f>ROUND(F54*$C56,2)</f>
        <v>99197.77</v>
      </c>
      <c r="G56" s="30">
        <f>ROUND(G54*$C56,2)</f>
        <v>28315.89</v>
      </c>
      <c r="H56" s="14">
        <f>SUM(E56:G56)</f>
        <v>205425.15000000002</v>
      </c>
      <c r="I56" s="5">
        <f>+D56-H56</f>
        <v>0</v>
      </c>
    </row>
    <row r="57" spans="1:19" ht="12" customHeight="1" thickBot="1">
      <c r="B57" s="3" t="s">
        <v>46</v>
      </c>
      <c r="C57" s="31"/>
      <c r="D57" s="15">
        <f>SUM(D54:D56)</f>
        <v>3221323.1499999994</v>
      </c>
      <c r="E57" s="16">
        <f t="shared" ref="E57:G57" si="13">SUM(E54:E56)</f>
        <v>1221749.5446678996</v>
      </c>
      <c r="F57" s="17">
        <f t="shared" si="13"/>
        <v>1555545.0346678998</v>
      </c>
      <c r="G57" s="17">
        <f t="shared" si="13"/>
        <v>444028.57066420082</v>
      </c>
      <c r="H57" s="14">
        <f>SUM(E57:G57)</f>
        <v>3221323.1500000004</v>
      </c>
      <c r="I57" s="5">
        <f>+D57-H57</f>
        <v>0</v>
      </c>
    </row>
    <row r="58" spans="1:19" ht="12" customHeight="1" thickBot="1">
      <c r="C58" s="32"/>
      <c r="D58" s="32"/>
      <c r="H58" s="14"/>
      <c r="I58" s="5"/>
    </row>
    <row r="59" spans="1:19" ht="12" customHeight="1">
      <c r="A59" s="59" t="s">
        <v>39</v>
      </c>
      <c r="B59" s="69" t="s">
        <v>40</v>
      </c>
      <c r="C59" s="70"/>
      <c r="D59" s="65"/>
      <c r="E59" s="73"/>
      <c r="F59" s="65"/>
      <c r="G59" s="65"/>
      <c r="H59" s="14"/>
      <c r="I59" s="5"/>
    </row>
    <row r="60" spans="1:19" ht="12" customHeight="1" thickBot="1">
      <c r="A60" s="58" t="s">
        <v>41</v>
      </c>
      <c r="B60" s="71" t="s">
        <v>42</v>
      </c>
      <c r="C60" s="68"/>
      <c r="D60" s="66">
        <v>73368.45</v>
      </c>
      <c r="E60" s="283">
        <f>ROUND(D60/3,2)</f>
        <v>24456.15</v>
      </c>
      <c r="F60" s="284">
        <f>+E60</f>
        <v>24456.15</v>
      </c>
      <c r="G60" s="284">
        <f>+F60</f>
        <v>24456.15</v>
      </c>
      <c r="H60" s="14">
        <f>SUM(E60:G60)</f>
        <v>73368.450000000012</v>
      </c>
      <c r="I60" s="5">
        <f>+D60-H60</f>
        <v>0</v>
      </c>
    </row>
    <row r="61" spans="1:19" ht="12" customHeight="1">
      <c r="A61" s="59" t="s">
        <v>43</v>
      </c>
      <c r="B61" s="69" t="s">
        <v>44</v>
      </c>
      <c r="C61" s="70"/>
      <c r="D61" s="67"/>
      <c r="E61" s="285"/>
      <c r="F61" s="286"/>
      <c r="G61" s="286"/>
      <c r="H61" s="14"/>
      <c r="I61" s="5"/>
    </row>
    <row r="62" spans="1:19" ht="12" customHeight="1" thickBot="1">
      <c r="A62" s="58" t="s">
        <v>129</v>
      </c>
      <c r="B62" s="71" t="s">
        <v>45</v>
      </c>
      <c r="C62" s="68"/>
      <c r="D62" s="66">
        <v>40217.269999999997</v>
      </c>
      <c r="E62" s="283">
        <f>ROUND(D62/3,2)</f>
        <v>13405.76</v>
      </c>
      <c r="F62" s="283">
        <f>ROUND(D62/3,2)</f>
        <v>13405.76</v>
      </c>
      <c r="G62" s="283">
        <f>ROUND(D62/3,2)-0.01</f>
        <v>13405.75</v>
      </c>
      <c r="H62" s="14">
        <f>SUM(E62:G62)</f>
        <v>40217.270000000004</v>
      </c>
      <c r="I62" s="5">
        <f>+D62-H62</f>
        <v>0</v>
      </c>
    </row>
    <row r="63" spans="1:19" ht="12" customHeight="1" thickBot="1">
      <c r="B63" s="55"/>
      <c r="C63" s="56"/>
      <c r="D63" s="57"/>
      <c r="E63" s="72"/>
      <c r="F63" s="18"/>
      <c r="G63" s="18"/>
      <c r="H63" s="14"/>
      <c r="I63" s="5"/>
    </row>
    <row r="64" spans="1:19" ht="15" customHeight="1" thickBot="1">
      <c r="B64" s="60" t="s">
        <v>47</v>
      </c>
      <c r="C64" s="61"/>
      <c r="D64" s="62">
        <f>SUM(D57:D63)</f>
        <v>3334908.8699999996</v>
      </c>
      <c r="E64" s="62">
        <f>SUM(E57:E63)</f>
        <v>1259611.4546678995</v>
      </c>
      <c r="F64" s="62">
        <f>SUM(F57:F63)</f>
        <v>1593406.9446678997</v>
      </c>
      <c r="G64" s="62">
        <f>SUM(G57:G63)</f>
        <v>481890.47066420084</v>
      </c>
      <c r="H64" s="14">
        <f>SUM(E64:G64)</f>
        <v>3334908.87</v>
      </c>
      <c r="I64" s="5">
        <f>+D64-H64</f>
        <v>0</v>
      </c>
    </row>
    <row r="65" spans="2:23" ht="15" customHeight="1" thickBot="1">
      <c r="B65" s="63" t="s">
        <v>48</v>
      </c>
      <c r="C65" s="24">
        <v>0.18</v>
      </c>
      <c r="D65" s="64">
        <f>ROUND(D64*C65,2)</f>
        <v>600283.6</v>
      </c>
      <c r="E65" s="66">
        <f>ROUND(E64*$C65,2)</f>
        <v>226730.06</v>
      </c>
      <c r="F65" s="66">
        <f t="shared" ref="F65" si="14">ROUND(F64*$C65,2)</f>
        <v>286813.25</v>
      </c>
      <c r="G65" s="66">
        <f>D65-E65-F65</f>
        <v>86740.289999999979</v>
      </c>
      <c r="H65" s="14">
        <f>SUM(E65:G65)</f>
        <v>600283.6</v>
      </c>
      <c r="I65" s="5">
        <f>+D65-H65</f>
        <v>0</v>
      </c>
      <c r="W65" s="11"/>
    </row>
    <row r="66" spans="2:23" ht="15" customHeight="1" thickBot="1">
      <c r="B66" s="60" t="s">
        <v>49</v>
      </c>
      <c r="C66" s="61"/>
      <c r="D66" s="62">
        <f>SUM(D64:D65)</f>
        <v>3935192.4699999997</v>
      </c>
      <c r="E66" s="62">
        <f>SUM(E64:E65)</f>
        <v>1486341.5146678996</v>
      </c>
      <c r="F66" s="62">
        <f t="shared" ref="F66" si="15">SUM(F64:F65)</f>
        <v>1880220.1946678997</v>
      </c>
      <c r="G66" s="62">
        <f>SUM(G64:G65)</f>
        <v>568630.76066420088</v>
      </c>
      <c r="H66" s="14">
        <f>SUM(E66:G66)</f>
        <v>3935192.47</v>
      </c>
      <c r="I66" s="5">
        <f>+D66-H66</f>
        <v>0</v>
      </c>
      <c r="W66" s="11"/>
    </row>
    <row r="67" spans="2:23" ht="12" customHeight="1" thickBot="1"/>
    <row r="68" spans="2:23" ht="15" customHeight="1">
      <c r="B68" s="264" t="s">
        <v>70</v>
      </c>
      <c r="C68" s="265"/>
      <c r="D68" s="266"/>
      <c r="E68" s="260">
        <f>+E57/$D57</f>
        <v>0.37926947647829118</v>
      </c>
      <c r="F68" s="261">
        <f>+F57/$D57</f>
        <v>0.48289009274586442</v>
      </c>
      <c r="G68" s="261">
        <f>+G57/$D57</f>
        <v>0.13784043077584468</v>
      </c>
    </row>
    <row r="69" spans="2:23" ht="15" customHeight="1" thickBot="1">
      <c r="B69" s="267" t="s">
        <v>71</v>
      </c>
      <c r="C69" s="268"/>
      <c r="D69" s="269"/>
      <c r="E69" s="262">
        <f>+E68</f>
        <v>0.37926947647829118</v>
      </c>
      <c r="F69" s="263">
        <f>+E69+F68</f>
        <v>0.8621595692241556</v>
      </c>
      <c r="G69" s="263">
        <f t="shared" ref="G69" si="16">+F69+G68</f>
        <v>1.0000000000000002</v>
      </c>
    </row>
    <row r="75" spans="2:23" ht="12" customHeight="1">
      <c r="H75" s="11"/>
    </row>
    <row r="94" spans="8:23" ht="12" customHeight="1">
      <c r="H94" s="9" t="e">
        <f>+#REF!/(#REF!+#REF!)</f>
        <v>#REF!</v>
      </c>
    </row>
    <row r="95" spans="8:23" ht="12" customHeight="1">
      <c r="H95" s="9" t="e">
        <f>+#REF!/(#REF!+#REF!)</f>
        <v>#REF!</v>
      </c>
      <c r="M95" s="9"/>
      <c r="N95" s="9"/>
      <c r="O95" s="9"/>
      <c r="P95" s="9"/>
      <c r="Q95" s="9"/>
      <c r="R95" s="9"/>
      <c r="S95" s="11"/>
      <c r="T95" s="11"/>
      <c r="U95" s="11"/>
      <c r="V95" s="11" t="e">
        <f>SUM(#REF!)</f>
        <v>#REF!</v>
      </c>
      <c r="W95" s="11" t="e">
        <f>SUM(#REF!)</f>
        <v>#REF!</v>
      </c>
    </row>
    <row r="96" spans="8:23" ht="12" customHeight="1">
      <c r="H96" s="9" t="e">
        <f>+#REF!/(#REF!+#REF!)</f>
        <v>#REF!</v>
      </c>
      <c r="M96" s="9"/>
      <c r="N96" s="9"/>
      <c r="O96" s="9"/>
      <c r="P96" s="9"/>
      <c r="Q96" s="9"/>
      <c r="R96" s="9"/>
      <c r="S96" s="11"/>
      <c r="T96" s="11"/>
      <c r="U96" s="11"/>
      <c r="V96" s="11" t="e">
        <f>SUM(#REF!)</f>
        <v>#REF!</v>
      </c>
      <c r="W96" s="11" t="e">
        <f>SUM(#REF!)</f>
        <v>#REF!</v>
      </c>
    </row>
    <row r="97" spans="8:23" ht="12" customHeight="1">
      <c r="H97" s="9" t="e">
        <f>+#REF!/(#REF!+#REF!)</f>
        <v>#REF!</v>
      </c>
      <c r="M97" s="9"/>
      <c r="N97" s="9"/>
      <c r="O97" s="9"/>
      <c r="P97" s="9"/>
      <c r="Q97" s="9"/>
      <c r="R97" s="9"/>
      <c r="S97" s="11"/>
      <c r="T97" s="11"/>
      <c r="U97" s="11"/>
      <c r="V97" s="11" t="e">
        <f>SUM(#REF!)</f>
        <v>#REF!</v>
      </c>
      <c r="W97" s="11" t="e">
        <f>SUM(#REF!)</f>
        <v>#REF!</v>
      </c>
    </row>
    <row r="98" spans="8:23" ht="12" customHeight="1">
      <c r="H98" s="9" t="e">
        <f>+#REF!/(#REF!+#REF!)</f>
        <v>#REF!</v>
      </c>
      <c r="M98" s="9"/>
      <c r="N98" s="9"/>
      <c r="O98" s="9"/>
      <c r="P98" s="9"/>
      <c r="Q98" s="9"/>
      <c r="R98" s="9"/>
      <c r="S98" s="11"/>
      <c r="T98" s="11"/>
      <c r="U98" s="11"/>
      <c r="V98" s="11" t="e">
        <f>SUM(#REF!)</f>
        <v>#REF!</v>
      </c>
      <c r="W98" s="11" t="e">
        <f>SUM(#REF!)</f>
        <v>#REF!</v>
      </c>
    </row>
    <row r="99" spans="8:23" ht="12" customHeight="1">
      <c r="H99" s="9" t="e">
        <f>+#REF!/(#REF!+#REF!)</f>
        <v>#REF!</v>
      </c>
      <c r="M99" s="9"/>
      <c r="N99" s="9"/>
      <c r="O99" s="9"/>
      <c r="P99" s="9"/>
      <c r="Q99" s="9"/>
      <c r="R99" s="9"/>
      <c r="S99" s="11"/>
      <c r="T99" s="11"/>
      <c r="U99" s="11"/>
      <c r="V99" s="11" t="e">
        <f>SUM(#REF!)</f>
        <v>#REF!</v>
      </c>
      <c r="W99" s="11" t="e">
        <f>SUM(#REF!)</f>
        <v>#REF!</v>
      </c>
    </row>
    <row r="100" spans="8:23" ht="12" customHeight="1">
      <c r="H100" s="9" t="e">
        <f>+#REF!/(#REF!+#REF!)</f>
        <v>#REF!</v>
      </c>
      <c r="M100" s="9"/>
      <c r="N100" s="9"/>
      <c r="O100" s="9"/>
      <c r="P100" s="9"/>
      <c r="Q100" s="9"/>
      <c r="R100" s="9"/>
      <c r="S100" s="11"/>
      <c r="T100" s="11"/>
      <c r="U100" s="11"/>
      <c r="V100" s="11" t="e">
        <f>SUM(#REF!)</f>
        <v>#REF!</v>
      </c>
      <c r="W100" s="11" t="e">
        <f>SUM(#REF!)</f>
        <v>#REF!</v>
      </c>
    </row>
    <row r="101" spans="8:23" ht="12" customHeight="1">
      <c r="H101" s="9" t="e">
        <f>+#REF!/(#REF!+#REF!)</f>
        <v>#REF!</v>
      </c>
    </row>
    <row r="102" spans="8:23" ht="12" customHeight="1">
      <c r="H102" s="9" t="e">
        <f>+#REF!/(#REF!+#REF!)</f>
        <v>#REF!</v>
      </c>
    </row>
    <row r="103" spans="8:23" ht="12" customHeight="1">
      <c r="H103" s="9" t="e">
        <f>+#REF!/(#REF!+#REF!)</f>
        <v>#REF!</v>
      </c>
    </row>
    <row r="104" spans="8:23" ht="12" customHeight="1">
      <c r="H104" s="9" t="e">
        <f>+#REF!/(#REF!+#REF!)</f>
        <v>#REF!</v>
      </c>
    </row>
    <row r="105" spans="8:23" ht="12" customHeight="1">
      <c r="H105" s="9" t="e">
        <f>+#REF!/(#REF!+#REF!)</f>
        <v>#REF!</v>
      </c>
    </row>
    <row r="106" spans="8:23" ht="12" customHeight="1">
      <c r="H106" s="9" t="e">
        <f>+#REF!/(#REF!+#REF!)</f>
        <v>#REF!</v>
      </c>
    </row>
    <row r="108" spans="8:23" ht="12" customHeight="1">
      <c r="H108" s="9" t="e">
        <f>+#REF!/(#REF!+#REF!)</f>
        <v>#REF!</v>
      </c>
    </row>
    <row r="109" spans="8:23" ht="12" customHeight="1">
      <c r="H109" s="9" t="e">
        <f>+#REF!/(#REF!+#REF!)</f>
        <v>#REF!</v>
      </c>
    </row>
    <row r="110" spans="8:23" ht="12" customHeight="1">
      <c r="H110" s="9" t="e">
        <f>+#REF!/(#REF!+#REF!)</f>
        <v>#REF!</v>
      </c>
    </row>
    <row r="111" spans="8:23" ht="12" customHeight="1">
      <c r="H111" s="9" t="e">
        <f>+#REF!/(#REF!+#REF!)</f>
        <v>#REF!</v>
      </c>
    </row>
    <row r="112" spans="8:23" ht="12" customHeight="1">
      <c r="H112" s="9" t="e">
        <f>+#REF!/(#REF!+#REF!)</f>
        <v>#REF!</v>
      </c>
    </row>
    <row r="113" spans="8:16" ht="12" customHeight="1">
      <c r="H113" s="9" t="e">
        <f>+#REF!/(#REF!+#REF!)</f>
        <v>#REF!</v>
      </c>
    </row>
    <row r="114" spans="8:16" ht="12" customHeight="1">
      <c r="H114" s="9" t="e">
        <f>+#REF!/(#REF!+#REF!)</f>
        <v>#REF!</v>
      </c>
    </row>
    <row r="115" spans="8:16" ht="12" customHeight="1">
      <c r="H115" s="9" t="e">
        <f>+#REF!/(#REF!+#REF!)</f>
        <v>#REF!</v>
      </c>
    </row>
    <row r="116" spans="8:16" ht="12" customHeight="1">
      <c r="H116" s="9" t="e">
        <f>+#REF!/(#REF!+#REF!)</f>
        <v>#REF!</v>
      </c>
    </row>
    <row r="117" spans="8:16" ht="12" customHeight="1">
      <c r="H117" s="9" t="e">
        <f>+#REF!/(#REF!+#REF!)</f>
        <v>#REF!</v>
      </c>
    </row>
    <row r="118" spans="8:16" ht="12" customHeight="1">
      <c r="H118" s="9" t="e">
        <f>+#REF!/(#REF!+#REF!)</f>
        <v>#REF!</v>
      </c>
    </row>
    <row r="119" spans="8:16" ht="12" customHeight="1">
      <c r="H119" s="9" t="e">
        <f>+#REF!/(#REF!+#REF!)</f>
        <v>#REF!</v>
      </c>
    </row>
    <row r="121" spans="8:16" ht="12" customHeight="1">
      <c r="H121" s="9" t="e">
        <f>+#REF!/(#REF!+#REF!)</f>
        <v>#REF!</v>
      </c>
      <c r="K121" s="11" t="e">
        <f>+#REF!</f>
        <v>#REF!</v>
      </c>
      <c r="L121" s="11"/>
      <c r="M121" s="11"/>
      <c r="N121" s="11"/>
      <c r="O121" s="11"/>
      <c r="P121" s="11"/>
    </row>
    <row r="122" spans="8:16" ht="12" customHeight="1">
      <c r="H122" s="9" t="e">
        <f>+#REF!/(#REF!+#REF!)</f>
        <v>#REF!</v>
      </c>
    </row>
    <row r="123" spans="8:16" ht="12" customHeight="1">
      <c r="H123" s="9" t="e">
        <f>+#REF!/(#REF!+#REF!)</f>
        <v>#REF!</v>
      </c>
    </row>
    <row r="124" spans="8:16" ht="12" customHeight="1">
      <c r="H124" s="9" t="e">
        <f>+#REF!/(#REF!+#REF!)</f>
        <v>#REF!</v>
      </c>
    </row>
    <row r="125" spans="8:16" ht="12" customHeight="1">
      <c r="H125" s="9" t="e">
        <f>+#REF!/(#REF!+#REF!)</f>
        <v>#REF!</v>
      </c>
    </row>
    <row r="126" spans="8:16" ht="12" customHeight="1">
      <c r="H126" s="9" t="e">
        <f>+#REF!/(#REF!+#REF!)</f>
        <v>#REF!</v>
      </c>
    </row>
    <row r="127" spans="8:16" ht="12" customHeight="1">
      <c r="H127" s="9" t="e">
        <f>+#REF!/(#REF!+#REF!)</f>
        <v>#REF!</v>
      </c>
    </row>
    <row r="128" spans="8:16" ht="12" customHeight="1">
      <c r="H128" s="9" t="e">
        <f>+#REF!/(#REF!+#REF!)</f>
        <v>#REF!</v>
      </c>
    </row>
    <row r="129" spans="8:18" ht="12" customHeight="1">
      <c r="H129" s="9" t="e">
        <f>+#REF!/(#REF!+#REF!)</f>
        <v>#REF!</v>
      </c>
    </row>
    <row r="130" spans="8:18" ht="12" customHeight="1">
      <c r="H130" s="9" t="e">
        <f>+#REF!/(#REF!+#REF!)</f>
        <v>#REF!</v>
      </c>
    </row>
    <row r="131" spans="8:18" ht="12" customHeight="1">
      <c r="H131" s="9" t="e">
        <f>+#REF!/(#REF!+#REF!)</f>
        <v>#REF!</v>
      </c>
    </row>
    <row r="132" spans="8:18" ht="12" customHeight="1">
      <c r="H132" s="9" t="e">
        <f>+#REF!/(#REF!+#REF!)</f>
        <v>#REF!</v>
      </c>
    </row>
    <row r="133" spans="8:18" ht="12" customHeight="1">
      <c r="H133" s="9" t="e">
        <f>+#REF!/(#REF!+#REF!)</f>
        <v>#REF!</v>
      </c>
    </row>
    <row r="135" spans="8:18" ht="12" customHeight="1">
      <c r="H135" s="9" t="e">
        <f>+#REF!/(#REF!+#REF!)</f>
        <v>#REF!</v>
      </c>
      <c r="K135" s="11" t="e">
        <f>+#REF!</f>
        <v>#REF!</v>
      </c>
      <c r="L135" s="11"/>
      <c r="M135" s="11"/>
      <c r="N135" s="11"/>
      <c r="O135" s="11"/>
      <c r="P135" s="11"/>
      <c r="Q135" s="11"/>
      <c r="R135" s="9"/>
    </row>
    <row r="136" spans="8:18" ht="12" customHeight="1">
      <c r="H136" s="9" t="e">
        <f>+#REF!/(#REF!+#REF!)</f>
        <v>#REF!</v>
      </c>
    </row>
    <row r="137" spans="8:18" ht="12" customHeight="1">
      <c r="H137" s="9" t="e">
        <f>+#REF!/(#REF!+#REF!)</f>
        <v>#REF!</v>
      </c>
    </row>
    <row r="138" spans="8:18" ht="12" customHeight="1">
      <c r="H138" s="9" t="e">
        <f>+#REF!/(#REF!+#REF!)</f>
        <v>#REF!</v>
      </c>
    </row>
    <row r="139" spans="8:18" ht="12" customHeight="1">
      <c r="H139" s="9" t="e">
        <f>+#REF!/(#REF!+#REF!)</f>
        <v>#REF!</v>
      </c>
    </row>
    <row r="140" spans="8:18" ht="12" customHeight="1">
      <c r="H140" s="9" t="e">
        <f>+#REF!/(#REF!+#REF!)</f>
        <v>#REF!</v>
      </c>
    </row>
    <row r="141" spans="8:18" ht="12" customHeight="1">
      <c r="H141" s="9" t="e">
        <f>+#REF!/(#REF!+#REF!)</f>
        <v>#REF!</v>
      </c>
    </row>
    <row r="142" spans="8:18" ht="12" customHeight="1">
      <c r="H142" s="9" t="e">
        <f>+#REF!/(#REF!+#REF!)</f>
        <v>#REF!</v>
      </c>
    </row>
    <row r="143" spans="8:18" ht="12" customHeight="1">
      <c r="H143" s="9" t="e">
        <f>+#REF!/(#REF!+#REF!)</f>
        <v>#REF!</v>
      </c>
    </row>
    <row r="144" spans="8:18" ht="12" customHeight="1">
      <c r="H144" s="9" t="e">
        <f>+#REF!/(#REF!+#REF!)</f>
        <v>#REF!</v>
      </c>
    </row>
    <row r="148" spans="8:18" ht="12" customHeight="1">
      <c r="H148" s="9" t="e">
        <f>+#REF!/(#REF!+#REF!)</f>
        <v>#REF!</v>
      </c>
      <c r="K148" s="11" t="str">
        <f>+B13</f>
        <v>Campamento provisional para la obra tipo AD-03</v>
      </c>
      <c r="L148" s="11"/>
      <c r="M148" s="11"/>
      <c r="N148" s="11"/>
      <c r="O148" s="11"/>
      <c r="P148" s="11"/>
      <c r="Q148" s="11"/>
      <c r="R148" s="9"/>
    </row>
    <row r="149" spans="8:18" ht="12" customHeight="1">
      <c r="H149" s="9" t="e">
        <f>+#REF!/(#REF!+#REF!)</f>
        <v>#REF!</v>
      </c>
    </row>
    <row r="150" spans="8:18" ht="12" customHeight="1">
      <c r="H150" s="9" t="e">
        <f>+#REF!/(#REF!+#REF!)</f>
        <v>#REF!</v>
      </c>
    </row>
    <row r="151" spans="8:18" ht="12" customHeight="1">
      <c r="H151" s="9" t="e">
        <f>+#REF!/(#REF!+#REF!)</f>
        <v>#REF!</v>
      </c>
      <c r="K151" s="11" t="str">
        <f>+B18</f>
        <v>Limpieza permanente de la obra</v>
      </c>
      <c r="L151" s="11"/>
      <c r="M151" s="11"/>
      <c r="N151" s="11"/>
      <c r="O151" s="11"/>
      <c r="P151" s="11"/>
      <c r="Q151" s="11"/>
      <c r="R151" s="9"/>
    </row>
    <row r="153" spans="8:18" ht="12" customHeight="1">
      <c r="H153" s="9" t="e">
        <f>+#REF!/(#REF!+#REF!)</f>
        <v>#REF!</v>
      </c>
      <c r="K153" s="11" t="str">
        <f>+B23</f>
        <v>TRABAJOS PRELIMINARES</v>
      </c>
      <c r="L153" s="11"/>
      <c r="M153" s="11"/>
      <c r="N153" s="11"/>
      <c r="O153" s="11"/>
      <c r="P153" s="11"/>
      <c r="Q153" s="11"/>
      <c r="R153" s="9"/>
    </row>
    <row r="154" spans="8:18" ht="12" customHeight="1">
      <c r="H154" s="9" t="e">
        <f>+#REF!/(#REF!+#REF!)</f>
        <v>#REF!</v>
      </c>
      <c r="K154" s="11" t="e">
        <f>+#REF!</f>
        <v>#REF!</v>
      </c>
      <c r="L154" s="11"/>
      <c r="M154" s="11"/>
      <c r="N154" s="11"/>
      <c r="O154" s="11"/>
      <c r="P154" s="11"/>
      <c r="Q154" s="11"/>
      <c r="R154" s="9"/>
    </row>
    <row r="155" spans="8:18" ht="12" customHeight="1">
      <c r="H155" s="9" t="e">
        <f>+#REF!/(#REF!+#REF!)</f>
        <v>#REF!</v>
      </c>
    </row>
    <row r="156" spans="8:18" ht="12" customHeight="1">
      <c r="H156" s="11"/>
      <c r="I156" s="11"/>
    </row>
    <row r="157" spans="8:18" ht="12" customHeight="1">
      <c r="H157" s="11"/>
      <c r="I157" s="11"/>
    </row>
    <row r="158" spans="8:18" ht="12" customHeight="1">
      <c r="H158" s="11"/>
    </row>
    <row r="163" spans="8:15" ht="12" customHeight="1">
      <c r="H163" s="11"/>
    </row>
    <row r="167" spans="8:15" ht="12" customHeight="1">
      <c r="H167" s="11"/>
    </row>
    <row r="171" spans="8:15" ht="12" customHeight="1">
      <c r="H171" s="11"/>
    </row>
    <row r="172" spans="8:15" ht="12" customHeight="1">
      <c r="H172" s="9" t="e">
        <f>+#REF!/(#REF!+#REF!)</f>
        <v>#REF!</v>
      </c>
      <c r="I172" s="9"/>
      <c r="L172" s="1" t="s">
        <v>34</v>
      </c>
      <c r="M172" s="9"/>
      <c r="N172" s="9"/>
      <c r="O172" s="11"/>
    </row>
    <row r="173" spans="8:15" ht="12" customHeight="1">
      <c r="I173" s="9"/>
      <c r="L173" s="1" t="s">
        <v>33</v>
      </c>
      <c r="M173" s="9"/>
      <c r="N173" s="9"/>
      <c r="O173" s="11"/>
    </row>
    <row r="174" spans="8:15" ht="12" customHeight="1">
      <c r="H174" s="9" t="e">
        <f>+#REF!/(#REF!+#REF!)</f>
        <v>#REF!</v>
      </c>
      <c r="I174" s="9"/>
      <c r="L174" s="1" t="s">
        <v>35</v>
      </c>
      <c r="M174" s="9"/>
      <c r="N174" s="9"/>
      <c r="O174" s="11"/>
    </row>
    <row r="175" spans="8:15" ht="12" customHeight="1">
      <c r="H175" s="9" t="e">
        <f>+#REF!/(#REF!+#REF!)</f>
        <v>#REF!</v>
      </c>
      <c r="I175" s="9"/>
      <c r="L175" s="1" t="s">
        <v>36</v>
      </c>
      <c r="M175" s="9"/>
      <c r="N175" s="9"/>
      <c r="O175" s="11"/>
    </row>
    <row r="176" spans="8:15" ht="12" customHeight="1">
      <c r="H176" s="9" t="e">
        <f>+#REF!/(#REF!+#REF!)</f>
        <v>#REF!</v>
      </c>
      <c r="I176" s="9"/>
      <c r="L176" s="1" t="s">
        <v>37</v>
      </c>
      <c r="M176" s="9"/>
      <c r="N176" s="9"/>
      <c r="O176" s="11"/>
    </row>
    <row r="177" spans="8:15" ht="12" customHeight="1">
      <c r="H177" s="9" t="e">
        <f>+#REF!/(#REF!+#REF!)</f>
        <v>#REF!</v>
      </c>
      <c r="I177" s="9"/>
      <c r="L177" s="1" t="s">
        <v>38</v>
      </c>
      <c r="M177" s="9"/>
      <c r="N177" s="9"/>
      <c r="O177" s="11"/>
    </row>
    <row r="178" spans="8:15" ht="12" customHeight="1">
      <c r="I178" s="9"/>
      <c r="K178" s="11"/>
      <c r="L178" s="11" t="s">
        <v>32</v>
      </c>
      <c r="M178" s="9"/>
      <c r="N178" s="9"/>
      <c r="O178" s="11"/>
    </row>
    <row r="179" spans="8:15" ht="12" customHeight="1">
      <c r="H179" s="11"/>
    </row>
    <row r="180" spans="8:15" ht="12" customHeight="1">
      <c r="H180" s="11"/>
    </row>
    <row r="181" spans="8:15" ht="12" customHeight="1">
      <c r="H181" s="11"/>
    </row>
    <row r="182" spans="8:15" ht="12" customHeight="1">
      <c r="H182" s="11"/>
    </row>
    <row r="183" spans="8:15" ht="12" customHeight="1">
      <c r="H183" s="11"/>
    </row>
    <row r="184" spans="8:15" ht="12" customHeight="1">
      <c r="H184" s="11"/>
    </row>
    <row r="185" spans="8:15" ht="12" customHeight="1">
      <c r="H185" s="11"/>
    </row>
    <row r="186" spans="8:15" ht="12" customHeight="1">
      <c r="H186" s="11"/>
    </row>
    <row r="187" spans="8:15" ht="12" customHeight="1">
      <c r="H187" s="11"/>
    </row>
  </sheetData>
  <mergeCells count="10">
    <mergeCell ref="A1:G1"/>
    <mergeCell ref="B2:G2"/>
    <mergeCell ref="D5:D7"/>
    <mergeCell ref="C5:C7"/>
    <mergeCell ref="B5:B7"/>
    <mergeCell ref="A5:A7"/>
    <mergeCell ref="E5:G5"/>
    <mergeCell ref="E6:E7"/>
    <mergeCell ref="F6:F7"/>
    <mergeCell ref="G6:G7"/>
  </mergeCells>
  <printOptions horizontalCentered="1"/>
  <pageMargins left="0.43307086614173229" right="0.39370078740157483" top="0.78740157480314965" bottom="0.78740157480314965" header="0.39370078740157483" footer="0.39370078740157483"/>
  <pageSetup paperSize="9" scale="90" orientation="landscape" r:id="rId1"/>
  <headerFooter>
    <oddFooter>&amp;C&amp;P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9" transitionEvaluation="1">
    <pageSetUpPr fitToPage="1"/>
  </sheetPr>
  <dimension ref="A2:AC126"/>
  <sheetViews>
    <sheetView showGridLines="0" tabSelected="1" view="pageBreakPreview" topLeftCell="A19" zoomScale="110" zoomScaleNormal="25" zoomScaleSheetLayoutView="110" workbookViewId="0">
      <selection activeCell="H20" sqref="H20"/>
    </sheetView>
  </sheetViews>
  <sheetFormatPr baseColWidth="10" defaultRowHeight="12"/>
  <cols>
    <col min="1" max="1" width="1.6640625" style="115" customWidth="1"/>
    <col min="2" max="2" width="15" style="77" customWidth="1"/>
    <col min="3" max="3" width="20.33203125" style="77" customWidth="1"/>
    <col min="4" max="4" width="16.6640625" style="77" customWidth="1"/>
    <col min="5" max="5" width="23" style="77" customWidth="1"/>
    <col min="6" max="6" width="19" style="77" customWidth="1"/>
    <col min="7" max="7" width="22.6640625" style="77" customWidth="1"/>
    <col min="8" max="8" width="17.1640625" style="77" bestFit="1" customWidth="1"/>
    <col min="9" max="9" width="18" style="77" customWidth="1"/>
    <col min="10" max="10" width="20.1640625" style="77" bestFit="1" customWidth="1"/>
    <col min="11" max="11" width="18.6640625" style="77" bestFit="1" customWidth="1"/>
    <col min="12" max="12" width="19.1640625" style="77" bestFit="1" customWidth="1"/>
    <col min="13" max="18" width="11.6640625" style="77" bestFit="1" customWidth="1"/>
    <col min="19" max="19" width="15.6640625" style="77" customWidth="1"/>
    <col min="20" max="20" width="2.33203125" style="77" customWidth="1"/>
    <col min="21" max="256" width="12" style="77"/>
    <col min="257" max="257" width="1" style="77" customWidth="1"/>
    <col min="258" max="258" width="15" style="77" customWidth="1"/>
    <col min="259" max="259" width="20.33203125" style="77" customWidth="1"/>
    <col min="260" max="260" width="16.6640625" style="77" customWidth="1"/>
    <col min="261" max="261" width="23" style="77" customWidth="1"/>
    <col min="262" max="262" width="19" style="77" customWidth="1"/>
    <col min="263" max="263" width="22.6640625" style="77" customWidth="1"/>
    <col min="264" max="264" width="17.1640625" style="77" bestFit="1" customWidth="1"/>
    <col min="265" max="265" width="18" style="77" customWidth="1"/>
    <col min="266" max="266" width="20.1640625" style="77" bestFit="1" customWidth="1"/>
    <col min="267" max="267" width="18.6640625" style="77" bestFit="1" customWidth="1"/>
    <col min="268" max="268" width="19.1640625" style="77" bestFit="1" customWidth="1"/>
    <col min="269" max="274" width="11.6640625" style="77" bestFit="1" customWidth="1"/>
    <col min="275" max="275" width="15.6640625" style="77" customWidth="1"/>
    <col min="276" max="276" width="2.33203125" style="77" customWidth="1"/>
    <col min="277" max="512" width="12" style="77"/>
    <col min="513" max="513" width="1" style="77" customWidth="1"/>
    <col min="514" max="514" width="15" style="77" customWidth="1"/>
    <col min="515" max="515" width="20.33203125" style="77" customWidth="1"/>
    <col min="516" max="516" width="16.6640625" style="77" customWidth="1"/>
    <col min="517" max="517" width="23" style="77" customWidth="1"/>
    <col min="518" max="518" width="19" style="77" customWidth="1"/>
    <col min="519" max="519" width="22.6640625" style="77" customWidth="1"/>
    <col min="520" max="520" width="17.1640625" style="77" bestFit="1" customWidth="1"/>
    <col min="521" max="521" width="18" style="77" customWidth="1"/>
    <col min="522" max="522" width="20.1640625" style="77" bestFit="1" customWidth="1"/>
    <col min="523" max="523" width="18.6640625" style="77" bestFit="1" customWidth="1"/>
    <col min="524" max="524" width="19.1640625" style="77" bestFit="1" customWidth="1"/>
    <col min="525" max="530" width="11.6640625" style="77" bestFit="1" customWidth="1"/>
    <col min="531" max="531" width="15.6640625" style="77" customWidth="1"/>
    <col min="532" max="532" width="2.33203125" style="77" customWidth="1"/>
    <col min="533" max="768" width="12" style="77"/>
    <col min="769" max="769" width="1" style="77" customWidth="1"/>
    <col min="770" max="770" width="15" style="77" customWidth="1"/>
    <col min="771" max="771" width="20.33203125" style="77" customWidth="1"/>
    <col min="772" max="772" width="16.6640625" style="77" customWidth="1"/>
    <col min="773" max="773" width="23" style="77" customWidth="1"/>
    <col min="774" max="774" width="19" style="77" customWidth="1"/>
    <col min="775" max="775" width="22.6640625" style="77" customWidth="1"/>
    <col min="776" max="776" width="17.1640625" style="77" bestFit="1" customWidth="1"/>
    <col min="777" max="777" width="18" style="77" customWidth="1"/>
    <col min="778" max="778" width="20.1640625" style="77" bestFit="1" customWidth="1"/>
    <col min="779" max="779" width="18.6640625" style="77" bestFit="1" customWidth="1"/>
    <col min="780" max="780" width="19.1640625" style="77" bestFit="1" customWidth="1"/>
    <col min="781" max="786" width="11.6640625" style="77" bestFit="1" customWidth="1"/>
    <col min="787" max="787" width="15.6640625" style="77" customWidth="1"/>
    <col min="788" max="788" width="2.33203125" style="77" customWidth="1"/>
    <col min="789" max="1024" width="12" style="77"/>
    <col min="1025" max="1025" width="1" style="77" customWidth="1"/>
    <col min="1026" max="1026" width="15" style="77" customWidth="1"/>
    <col min="1027" max="1027" width="20.33203125" style="77" customWidth="1"/>
    <col min="1028" max="1028" width="16.6640625" style="77" customWidth="1"/>
    <col min="1029" max="1029" width="23" style="77" customWidth="1"/>
    <col min="1030" max="1030" width="19" style="77" customWidth="1"/>
    <col min="1031" max="1031" width="22.6640625" style="77" customWidth="1"/>
    <col min="1032" max="1032" width="17.1640625" style="77" bestFit="1" customWidth="1"/>
    <col min="1033" max="1033" width="18" style="77" customWidth="1"/>
    <col min="1034" max="1034" width="20.1640625" style="77" bestFit="1" customWidth="1"/>
    <col min="1035" max="1035" width="18.6640625" style="77" bestFit="1" customWidth="1"/>
    <col min="1036" max="1036" width="19.1640625" style="77" bestFit="1" customWidth="1"/>
    <col min="1037" max="1042" width="11.6640625" style="77" bestFit="1" customWidth="1"/>
    <col min="1043" max="1043" width="15.6640625" style="77" customWidth="1"/>
    <col min="1044" max="1044" width="2.33203125" style="77" customWidth="1"/>
    <col min="1045" max="1280" width="12" style="77"/>
    <col min="1281" max="1281" width="1" style="77" customWidth="1"/>
    <col min="1282" max="1282" width="15" style="77" customWidth="1"/>
    <col min="1283" max="1283" width="20.33203125" style="77" customWidth="1"/>
    <col min="1284" max="1284" width="16.6640625" style="77" customWidth="1"/>
    <col min="1285" max="1285" width="23" style="77" customWidth="1"/>
    <col min="1286" max="1286" width="19" style="77" customWidth="1"/>
    <col min="1287" max="1287" width="22.6640625" style="77" customWidth="1"/>
    <col min="1288" max="1288" width="17.1640625" style="77" bestFit="1" customWidth="1"/>
    <col min="1289" max="1289" width="18" style="77" customWidth="1"/>
    <col min="1290" max="1290" width="20.1640625" style="77" bestFit="1" customWidth="1"/>
    <col min="1291" max="1291" width="18.6640625" style="77" bestFit="1" customWidth="1"/>
    <col min="1292" max="1292" width="19.1640625" style="77" bestFit="1" customWidth="1"/>
    <col min="1293" max="1298" width="11.6640625" style="77" bestFit="1" customWidth="1"/>
    <col min="1299" max="1299" width="15.6640625" style="77" customWidth="1"/>
    <col min="1300" max="1300" width="2.33203125" style="77" customWidth="1"/>
    <col min="1301" max="1536" width="12" style="77"/>
    <col min="1537" max="1537" width="1" style="77" customWidth="1"/>
    <col min="1538" max="1538" width="15" style="77" customWidth="1"/>
    <col min="1539" max="1539" width="20.33203125" style="77" customWidth="1"/>
    <col min="1540" max="1540" width="16.6640625" style="77" customWidth="1"/>
    <col min="1541" max="1541" width="23" style="77" customWidth="1"/>
    <col min="1542" max="1542" width="19" style="77" customWidth="1"/>
    <col min="1543" max="1543" width="22.6640625" style="77" customWidth="1"/>
    <col min="1544" max="1544" width="17.1640625" style="77" bestFit="1" customWidth="1"/>
    <col min="1545" max="1545" width="18" style="77" customWidth="1"/>
    <col min="1546" max="1546" width="20.1640625" style="77" bestFit="1" customWidth="1"/>
    <col min="1547" max="1547" width="18.6640625" style="77" bestFit="1" customWidth="1"/>
    <col min="1548" max="1548" width="19.1640625" style="77" bestFit="1" customWidth="1"/>
    <col min="1549" max="1554" width="11.6640625" style="77" bestFit="1" customWidth="1"/>
    <col min="1555" max="1555" width="15.6640625" style="77" customWidth="1"/>
    <col min="1556" max="1556" width="2.33203125" style="77" customWidth="1"/>
    <col min="1557" max="1792" width="12" style="77"/>
    <col min="1793" max="1793" width="1" style="77" customWidth="1"/>
    <col min="1794" max="1794" width="15" style="77" customWidth="1"/>
    <col min="1795" max="1795" width="20.33203125" style="77" customWidth="1"/>
    <col min="1796" max="1796" width="16.6640625" style="77" customWidth="1"/>
    <col min="1797" max="1797" width="23" style="77" customWidth="1"/>
    <col min="1798" max="1798" width="19" style="77" customWidth="1"/>
    <col min="1799" max="1799" width="22.6640625" style="77" customWidth="1"/>
    <col min="1800" max="1800" width="17.1640625" style="77" bestFit="1" customWidth="1"/>
    <col min="1801" max="1801" width="18" style="77" customWidth="1"/>
    <col min="1802" max="1802" width="20.1640625" style="77" bestFit="1" customWidth="1"/>
    <col min="1803" max="1803" width="18.6640625" style="77" bestFit="1" customWidth="1"/>
    <col min="1804" max="1804" width="19.1640625" style="77" bestFit="1" customWidth="1"/>
    <col min="1805" max="1810" width="11.6640625" style="77" bestFit="1" customWidth="1"/>
    <col min="1811" max="1811" width="15.6640625" style="77" customWidth="1"/>
    <col min="1812" max="1812" width="2.33203125" style="77" customWidth="1"/>
    <col min="1813" max="2048" width="12" style="77"/>
    <col min="2049" max="2049" width="1" style="77" customWidth="1"/>
    <col min="2050" max="2050" width="15" style="77" customWidth="1"/>
    <col min="2051" max="2051" width="20.33203125" style="77" customWidth="1"/>
    <col min="2052" max="2052" width="16.6640625" style="77" customWidth="1"/>
    <col min="2053" max="2053" width="23" style="77" customWidth="1"/>
    <col min="2054" max="2054" width="19" style="77" customWidth="1"/>
    <col min="2055" max="2055" width="22.6640625" style="77" customWidth="1"/>
    <col min="2056" max="2056" width="17.1640625" style="77" bestFit="1" customWidth="1"/>
    <col min="2057" max="2057" width="18" style="77" customWidth="1"/>
    <col min="2058" max="2058" width="20.1640625" style="77" bestFit="1" customWidth="1"/>
    <col min="2059" max="2059" width="18.6640625" style="77" bestFit="1" customWidth="1"/>
    <col min="2060" max="2060" width="19.1640625" style="77" bestFit="1" customWidth="1"/>
    <col min="2061" max="2066" width="11.6640625" style="77" bestFit="1" customWidth="1"/>
    <col min="2067" max="2067" width="15.6640625" style="77" customWidth="1"/>
    <col min="2068" max="2068" width="2.33203125" style="77" customWidth="1"/>
    <col min="2069" max="2304" width="12" style="77"/>
    <col min="2305" max="2305" width="1" style="77" customWidth="1"/>
    <col min="2306" max="2306" width="15" style="77" customWidth="1"/>
    <col min="2307" max="2307" width="20.33203125" style="77" customWidth="1"/>
    <col min="2308" max="2308" width="16.6640625" style="77" customWidth="1"/>
    <col min="2309" max="2309" width="23" style="77" customWidth="1"/>
    <col min="2310" max="2310" width="19" style="77" customWidth="1"/>
    <col min="2311" max="2311" width="22.6640625" style="77" customWidth="1"/>
    <col min="2312" max="2312" width="17.1640625" style="77" bestFit="1" customWidth="1"/>
    <col min="2313" max="2313" width="18" style="77" customWidth="1"/>
    <col min="2314" max="2314" width="20.1640625" style="77" bestFit="1" customWidth="1"/>
    <col min="2315" max="2315" width="18.6640625" style="77" bestFit="1" customWidth="1"/>
    <col min="2316" max="2316" width="19.1640625" style="77" bestFit="1" customWidth="1"/>
    <col min="2317" max="2322" width="11.6640625" style="77" bestFit="1" customWidth="1"/>
    <col min="2323" max="2323" width="15.6640625" style="77" customWidth="1"/>
    <col min="2324" max="2324" width="2.33203125" style="77" customWidth="1"/>
    <col min="2325" max="2560" width="12" style="77"/>
    <col min="2561" max="2561" width="1" style="77" customWidth="1"/>
    <col min="2562" max="2562" width="15" style="77" customWidth="1"/>
    <col min="2563" max="2563" width="20.33203125" style="77" customWidth="1"/>
    <col min="2564" max="2564" width="16.6640625" style="77" customWidth="1"/>
    <col min="2565" max="2565" width="23" style="77" customWidth="1"/>
    <col min="2566" max="2566" width="19" style="77" customWidth="1"/>
    <col min="2567" max="2567" width="22.6640625" style="77" customWidth="1"/>
    <col min="2568" max="2568" width="17.1640625" style="77" bestFit="1" customWidth="1"/>
    <col min="2569" max="2569" width="18" style="77" customWidth="1"/>
    <col min="2570" max="2570" width="20.1640625" style="77" bestFit="1" customWidth="1"/>
    <col min="2571" max="2571" width="18.6640625" style="77" bestFit="1" customWidth="1"/>
    <col min="2572" max="2572" width="19.1640625" style="77" bestFit="1" customWidth="1"/>
    <col min="2573" max="2578" width="11.6640625" style="77" bestFit="1" customWidth="1"/>
    <col min="2579" max="2579" width="15.6640625" style="77" customWidth="1"/>
    <col min="2580" max="2580" width="2.33203125" style="77" customWidth="1"/>
    <col min="2581" max="2816" width="12" style="77"/>
    <col min="2817" max="2817" width="1" style="77" customWidth="1"/>
    <col min="2818" max="2818" width="15" style="77" customWidth="1"/>
    <col min="2819" max="2819" width="20.33203125" style="77" customWidth="1"/>
    <col min="2820" max="2820" width="16.6640625" style="77" customWidth="1"/>
    <col min="2821" max="2821" width="23" style="77" customWidth="1"/>
    <col min="2822" max="2822" width="19" style="77" customWidth="1"/>
    <col min="2823" max="2823" width="22.6640625" style="77" customWidth="1"/>
    <col min="2824" max="2824" width="17.1640625" style="77" bestFit="1" customWidth="1"/>
    <col min="2825" max="2825" width="18" style="77" customWidth="1"/>
    <col min="2826" max="2826" width="20.1640625" style="77" bestFit="1" customWidth="1"/>
    <col min="2827" max="2827" width="18.6640625" style="77" bestFit="1" customWidth="1"/>
    <col min="2828" max="2828" width="19.1640625" style="77" bestFit="1" customWidth="1"/>
    <col min="2829" max="2834" width="11.6640625" style="77" bestFit="1" customWidth="1"/>
    <col min="2835" max="2835" width="15.6640625" style="77" customWidth="1"/>
    <col min="2836" max="2836" width="2.33203125" style="77" customWidth="1"/>
    <col min="2837" max="3072" width="12" style="77"/>
    <col min="3073" max="3073" width="1" style="77" customWidth="1"/>
    <col min="3074" max="3074" width="15" style="77" customWidth="1"/>
    <col min="3075" max="3075" width="20.33203125" style="77" customWidth="1"/>
    <col min="3076" max="3076" width="16.6640625" style="77" customWidth="1"/>
    <col min="3077" max="3077" width="23" style="77" customWidth="1"/>
    <col min="3078" max="3078" width="19" style="77" customWidth="1"/>
    <col min="3079" max="3079" width="22.6640625" style="77" customWidth="1"/>
    <col min="3080" max="3080" width="17.1640625" style="77" bestFit="1" customWidth="1"/>
    <col min="3081" max="3081" width="18" style="77" customWidth="1"/>
    <col min="3082" max="3082" width="20.1640625" style="77" bestFit="1" customWidth="1"/>
    <col min="3083" max="3083" width="18.6640625" style="77" bestFit="1" customWidth="1"/>
    <col min="3084" max="3084" width="19.1640625" style="77" bestFit="1" customWidth="1"/>
    <col min="3085" max="3090" width="11.6640625" style="77" bestFit="1" customWidth="1"/>
    <col min="3091" max="3091" width="15.6640625" style="77" customWidth="1"/>
    <col min="3092" max="3092" width="2.33203125" style="77" customWidth="1"/>
    <col min="3093" max="3328" width="12" style="77"/>
    <col min="3329" max="3329" width="1" style="77" customWidth="1"/>
    <col min="3330" max="3330" width="15" style="77" customWidth="1"/>
    <col min="3331" max="3331" width="20.33203125" style="77" customWidth="1"/>
    <col min="3332" max="3332" width="16.6640625" style="77" customWidth="1"/>
    <col min="3333" max="3333" width="23" style="77" customWidth="1"/>
    <col min="3334" max="3334" width="19" style="77" customWidth="1"/>
    <col min="3335" max="3335" width="22.6640625" style="77" customWidth="1"/>
    <col min="3336" max="3336" width="17.1640625" style="77" bestFit="1" customWidth="1"/>
    <col min="3337" max="3337" width="18" style="77" customWidth="1"/>
    <col min="3338" max="3338" width="20.1640625" style="77" bestFit="1" customWidth="1"/>
    <col min="3339" max="3339" width="18.6640625" style="77" bestFit="1" customWidth="1"/>
    <col min="3340" max="3340" width="19.1640625" style="77" bestFit="1" customWidth="1"/>
    <col min="3341" max="3346" width="11.6640625" style="77" bestFit="1" customWidth="1"/>
    <col min="3347" max="3347" width="15.6640625" style="77" customWidth="1"/>
    <col min="3348" max="3348" width="2.33203125" style="77" customWidth="1"/>
    <col min="3349" max="3584" width="12" style="77"/>
    <col min="3585" max="3585" width="1" style="77" customWidth="1"/>
    <col min="3586" max="3586" width="15" style="77" customWidth="1"/>
    <col min="3587" max="3587" width="20.33203125" style="77" customWidth="1"/>
    <col min="3588" max="3588" width="16.6640625" style="77" customWidth="1"/>
    <col min="3589" max="3589" width="23" style="77" customWidth="1"/>
    <col min="3590" max="3590" width="19" style="77" customWidth="1"/>
    <col min="3591" max="3591" width="22.6640625" style="77" customWidth="1"/>
    <col min="3592" max="3592" width="17.1640625" style="77" bestFit="1" customWidth="1"/>
    <col min="3593" max="3593" width="18" style="77" customWidth="1"/>
    <col min="3594" max="3594" width="20.1640625" style="77" bestFit="1" customWidth="1"/>
    <col min="3595" max="3595" width="18.6640625" style="77" bestFit="1" customWidth="1"/>
    <col min="3596" max="3596" width="19.1640625" style="77" bestFit="1" customWidth="1"/>
    <col min="3597" max="3602" width="11.6640625" style="77" bestFit="1" customWidth="1"/>
    <col min="3603" max="3603" width="15.6640625" style="77" customWidth="1"/>
    <col min="3604" max="3604" width="2.33203125" style="77" customWidth="1"/>
    <col min="3605" max="3840" width="12" style="77"/>
    <col min="3841" max="3841" width="1" style="77" customWidth="1"/>
    <col min="3842" max="3842" width="15" style="77" customWidth="1"/>
    <col min="3843" max="3843" width="20.33203125" style="77" customWidth="1"/>
    <col min="3844" max="3844" width="16.6640625" style="77" customWidth="1"/>
    <col min="3845" max="3845" width="23" style="77" customWidth="1"/>
    <col min="3846" max="3846" width="19" style="77" customWidth="1"/>
    <col min="3847" max="3847" width="22.6640625" style="77" customWidth="1"/>
    <col min="3848" max="3848" width="17.1640625" style="77" bestFit="1" customWidth="1"/>
    <col min="3849" max="3849" width="18" style="77" customWidth="1"/>
    <col min="3850" max="3850" width="20.1640625" style="77" bestFit="1" customWidth="1"/>
    <col min="3851" max="3851" width="18.6640625" style="77" bestFit="1" customWidth="1"/>
    <col min="3852" max="3852" width="19.1640625" style="77" bestFit="1" customWidth="1"/>
    <col min="3853" max="3858" width="11.6640625" style="77" bestFit="1" customWidth="1"/>
    <col min="3859" max="3859" width="15.6640625" style="77" customWidth="1"/>
    <col min="3860" max="3860" width="2.33203125" style="77" customWidth="1"/>
    <col min="3861" max="4096" width="12" style="77"/>
    <col min="4097" max="4097" width="1" style="77" customWidth="1"/>
    <col min="4098" max="4098" width="15" style="77" customWidth="1"/>
    <col min="4099" max="4099" width="20.33203125" style="77" customWidth="1"/>
    <col min="4100" max="4100" width="16.6640625" style="77" customWidth="1"/>
    <col min="4101" max="4101" width="23" style="77" customWidth="1"/>
    <col min="4102" max="4102" width="19" style="77" customWidth="1"/>
    <col min="4103" max="4103" width="22.6640625" style="77" customWidth="1"/>
    <col min="4104" max="4104" width="17.1640625" style="77" bestFit="1" customWidth="1"/>
    <col min="4105" max="4105" width="18" style="77" customWidth="1"/>
    <col min="4106" max="4106" width="20.1640625" style="77" bestFit="1" customWidth="1"/>
    <col min="4107" max="4107" width="18.6640625" style="77" bestFit="1" customWidth="1"/>
    <col min="4108" max="4108" width="19.1640625" style="77" bestFit="1" customWidth="1"/>
    <col min="4109" max="4114" width="11.6640625" style="77" bestFit="1" customWidth="1"/>
    <col min="4115" max="4115" width="15.6640625" style="77" customWidth="1"/>
    <col min="4116" max="4116" width="2.33203125" style="77" customWidth="1"/>
    <col min="4117" max="4352" width="12" style="77"/>
    <col min="4353" max="4353" width="1" style="77" customWidth="1"/>
    <col min="4354" max="4354" width="15" style="77" customWidth="1"/>
    <col min="4355" max="4355" width="20.33203125" style="77" customWidth="1"/>
    <col min="4356" max="4356" width="16.6640625" style="77" customWidth="1"/>
    <col min="4357" max="4357" width="23" style="77" customWidth="1"/>
    <col min="4358" max="4358" width="19" style="77" customWidth="1"/>
    <col min="4359" max="4359" width="22.6640625" style="77" customWidth="1"/>
    <col min="4360" max="4360" width="17.1640625" style="77" bestFit="1" customWidth="1"/>
    <col min="4361" max="4361" width="18" style="77" customWidth="1"/>
    <col min="4362" max="4362" width="20.1640625" style="77" bestFit="1" customWidth="1"/>
    <col min="4363" max="4363" width="18.6640625" style="77" bestFit="1" customWidth="1"/>
    <col min="4364" max="4364" width="19.1640625" style="77" bestFit="1" customWidth="1"/>
    <col min="4365" max="4370" width="11.6640625" style="77" bestFit="1" customWidth="1"/>
    <col min="4371" max="4371" width="15.6640625" style="77" customWidth="1"/>
    <col min="4372" max="4372" width="2.33203125" style="77" customWidth="1"/>
    <col min="4373" max="4608" width="12" style="77"/>
    <col min="4609" max="4609" width="1" style="77" customWidth="1"/>
    <col min="4610" max="4610" width="15" style="77" customWidth="1"/>
    <col min="4611" max="4611" width="20.33203125" style="77" customWidth="1"/>
    <col min="4612" max="4612" width="16.6640625" style="77" customWidth="1"/>
    <col min="4613" max="4613" width="23" style="77" customWidth="1"/>
    <col min="4614" max="4614" width="19" style="77" customWidth="1"/>
    <col min="4615" max="4615" width="22.6640625" style="77" customWidth="1"/>
    <col min="4616" max="4616" width="17.1640625" style="77" bestFit="1" customWidth="1"/>
    <col min="4617" max="4617" width="18" style="77" customWidth="1"/>
    <col min="4618" max="4618" width="20.1640625" style="77" bestFit="1" customWidth="1"/>
    <col min="4619" max="4619" width="18.6640625" style="77" bestFit="1" customWidth="1"/>
    <col min="4620" max="4620" width="19.1640625" style="77" bestFit="1" customWidth="1"/>
    <col min="4621" max="4626" width="11.6640625" style="77" bestFit="1" customWidth="1"/>
    <col min="4627" max="4627" width="15.6640625" style="77" customWidth="1"/>
    <col min="4628" max="4628" width="2.33203125" style="77" customWidth="1"/>
    <col min="4629" max="4864" width="12" style="77"/>
    <col min="4865" max="4865" width="1" style="77" customWidth="1"/>
    <col min="4866" max="4866" width="15" style="77" customWidth="1"/>
    <col min="4867" max="4867" width="20.33203125" style="77" customWidth="1"/>
    <col min="4868" max="4868" width="16.6640625" style="77" customWidth="1"/>
    <col min="4869" max="4869" width="23" style="77" customWidth="1"/>
    <col min="4870" max="4870" width="19" style="77" customWidth="1"/>
    <col min="4871" max="4871" width="22.6640625" style="77" customWidth="1"/>
    <col min="4872" max="4872" width="17.1640625" style="77" bestFit="1" customWidth="1"/>
    <col min="4873" max="4873" width="18" style="77" customWidth="1"/>
    <col min="4874" max="4874" width="20.1640625" style="77" bestFit="1" customWidth="1"/>
    <col min="4875" max="4875" width="18.6640625" style="77" bestFit="1" customWidth="1"/>
    <col min="4876" max="4876" width="19.1640625" style="77" bestFit="1" customWidth="1"/>
    <col min="4877" max="4882" width="11.6640625" style="77" bestFit="1" customWidth="1"/>
    <col min="4883" max="4883" width="15.6640625" style="77" customWidth="1"/>
    <col min="4884" max="4884" width="2.33203125" style="77" customWidth="1"/>
    <col min="4885" max="5120" width="12" style="77"/>
    <col min="5121" max="5121" width="1" style="77" customWidth="1"/>
    <col min="5122" max="5122" width="15" style="77" customWidth="1"/>
    <col min="5123" max="5123" width="20.33203125" style="77" customWidth="1"/>
    <col min="5124" max="5124" width="16.6640625" style="77" customWidth="1"/>
    <col min="5125" max="5125" width="23" style="77" customWidth="1"/>
    <col min="5126" max="5126" width="19" style="77" customWidth="1"/>
    <col min="5127" max="5127" width="22.6640625" style="77" customWidth="1"/>
    <col min="5128" max="5128" width="17.1640625" style="77" bestFit="1" customWidth="1"/>
    <col min="5129" max="5129" width="18" style="77" customWidth="1"/>
    <col min="5130" max="5130" width="20.1640625" style="77" bestFit="1" customWidth="1"/>
    <col min="5131" max="5131" width="18.6640625" style="77" bestFit="1" customWidth="1"/>
    <col min="5132" max="5132" width="19.1640625" style="77" bestFit="1" customWidth="1"/>
    <col min="5133" max="5138" width="11.6640625" style="77" bestFit="1" customWidth="1"/>
    <col min="5139" max="5139" width="15.6640625" style="77" customWidth="1"/>
    <col min="5140" max="5140" width="2.33203125" style="77" customWidth="1"/>
    <col min="5141" max="5376" width="12" style="77"/>
    <col min="5377" max="5377" width="1" style="77" customWidth="1"/>
    <col min="5378" max="5378" width="15" style="77" customWidth="1"/>
    <col min="5379" max="5379" width="20.33203125" style="77" customWidth="1"/>
    <col min="5380" max="5380" width="16.6640625" style="77" customWidth="1"/>
    <col min="5381" max="5381" width="23" style="77" customWidth="1"/>
    <col min="5382" max="5382" width="19" style="77" customWidth="1"/>
    <col min="5383" max="5383" width="22.6640625" style="77" customWidth="1"/>
    <col min="5384" max="5384" width="17.1640625" style="77" bestFit="1" customWidth="1"/>
    <col min="5385" max="5385" width="18" style="77" customWidth="1"/>
    <col min="5386" max="5386" width="20.1640625" style="77" bestFit="1" customWidth="1"/>
    <col min="5387" max="5387" width="18.6640625" style="77" bestFit="1" customWidth="1"/>
    <col min="5388" max="5388" width="19.1640625" style="77" bestFit="1" customWidth="1"/>
    <col min="5389" max="5394" width="11.6640625" style="77" bestFit="1" customWidth="1"/>
    <col min="5395" max="5395" width="15.6640625" style="77" customWidth="1"/>
    <col min="5396" max="5396" width="2.33203125" style="77" customWidth="1"/>
    <col min="5397" max="5632" width="12" style="77"/>
    <col min="5633" max="5633" width="1" style="77" customWidth="1"/>
    <col min="5634" max="5634" width="15" style="77" customWidth="1"/>
    <col min="5635" max="5635" width="20.33203125" style="77" customWidth="1"/>
    <col min="5636" max="5636" width="16.6640625" style="77" customWidth="1"/>
    <col min="5637" max="5637" width="23" style="77" customWidth="1"/>
    <col min="5638" max="5638" width="19" style="77" customWidth="1"/>
    <col min="5639" max="5639" width="22.6640625" style="77" customWidth="1"/>
    <col min="5640" max="5640" width="17.1640625" style="77" bestFit="1" customWidth="1"/>
    <col min="5641" max="5641" width="18" style="77" customWidth="1"/>
    <col min="5642" max="5642" width="20.1640625" style="77" bestFit="1" customWidth="1"/>
    <col min="5643" max="5643" width="18.6640625" style="77" bestFit="1" customWidth="1"/>
    <col min="5644" max="5644" width="19.1640625" style="77" bestFit="1" customWidth="1"/>
    <col min="5645" max="5650" width="11.6640625" style="77" bestFit="1" customWidth="1"/>
    <col min="5651" max="5651" width="15.6640625" style="77" customWidth="1"/>
    <col min="5652" max="5652" width="2.33203125" style="77" customWidth="1"/>
    <col min="5653" max="5888" width="12" style="77"/>
    <col min="5889" max="5889" width="1" style="77" customWidth="1"/>
    <col min="5890" max="5890" width="15" style="77" customWidth="1"/>
    <col min="5891" max="5891" width="20.33203125" style="77" customWidth="1"/>
    <col min="5892" max="5892" width="16.6640625" style="77" customWidth="1"/>
    <col min="5893" max="5893" width="23" style="77" customWidth="1"/>
    <col min="5894" max="5894" width="19" style="77" customWidth="1"/>
    <col min="5895" max="5895" width="22.6640625" style="77" customWidth="1"/>
    <col min="5896" max="5896" width="17.1640625" style="77" bestFit="1" customWidth="1"/>
    <col min="5897" max="5897" width="18" style="77" customWidth="1"/>
    <col min="5898" max="5898" width="20.1640625" style="77" bestFit="1" customWidth="1"/>
    <col min="5899" max="5899" width="18.6640625" style="77" bestFit="1" customWidth="1"/>
    <col min="5900" max="5900" width="19.1640625" style="77" bestFit="1" customWidth="1"/>
    <col min="5901" max="5906" width="11.6640625" style="77" bestFit="1" customWidth="1"/>
    <col min="5907" max="5907" width="15.6640625" style="77" customWidth="1"/>
    <col min="5908" max="5908" width="2.33203125" style="77" customWidth="1"/>
    <col min="5909" max="6144" width="12" style="77"/>
    <col min="6145" max="6145" width="1" style="77" customWidth="1"/>
    <col min="6146" max="6146" width="15" style="77" customWidth="1"/>
    <col min="6147" max="6147" width="20.33203125" style="77" customWidth="1"/>
    <col min="6148" max="6148" width="16.6640625" style="77" customWidth="1"/>
    <col min="6149" max="6149" width="23" style="77" customWidth="1"/>
    <col min="6150" max="6150" width="19" style="77" customWidth="1"/>
    <col min="6151" max="6151" width="22.6640625" style="77" customWidth="1"/>
    <col min="6152" max="6152" width="17.1640625" style="77" bestFit="1" customWidth="1"/>
    <col min="6153" max="6153" width="18" style="77" customWidth="1"/>
    <col min="6154" max="6154" width="20.1640625" style="77" bestFit="1" customWidth="1"/>
    <col min="6155" max="6155" width="18.6640625" style="77" bestFit="1" customWidth="1"/>
    <col min="6156" max="6156" width="19.1640625" style="77" bestFit="1" customWidth="1"/>
    <col min="6157" max="6162" width="11.6640625" style="77" bestFit="1" customWidth="1"/>
    <col min="6163" max="6163" width="15.6640625" style="77" customWidth="1"/>
    <col min="6164" max="6164" width="2.33203125" style="77" customWidth="1"/>
    <col min="6165" max="6400" width="12" style="77"/>
    <col min="6401" max="6401" width="1" style="77" customWidth="1"/>
    <col min="6402" max="6402" width="15" style="77" customWidth="1"/>
    <col min="6403" max="6403" width="20.33203125" style="77" customWidth="1"/>
    <col min="6404" max="6404" width="16.6640625" style="77" customWidth="1"/>
    <col min="6405" max="6405" width="23" style="77" customWidth="1"/>
    <col min="6406" max="6406" width="19" style="77" customWidth="1"/>
    <col min="6407" max="6407" width="22.6640625" style="77" customWidth="1"/>
    <col min="6408" max="6408" width="17.1640625" style="77" bestFit="1" customWidth="1"/>
    <col min="6409" max="6409" width="18" style="77" customWidth="1"/>
    <col min="6410" max="6410" width="20.1640625" style="77" bestFit="1" customWidth="1"/>
    <col min="6411" max="6411" width="18.6640625" style="77" bestFit="1" customWidth="1"/>
    <col min="6412" max="6412" width="19.1640625" style="77" bestFit="1" customWidth="1"/>
    <col min="6413" max="6418" width="11.6640625" style="77" bestFit="1" customWidth="1"/>
    <col min="6419" max="6419" width="15.6640625" style="77" customWidth="1"/>
    <col min="6420" max="6420" width="2.33203125" style="77" customWidth="1"/>
    <col min="6421" max="6656" width="12" style="77"/>
    <col min="6657" max="6657" width="1" style="77" customWidth="1"/>
    <col min="6658" max="6658" width="15" style="77" customWidth="1"/>
    <col min="6659" max="6659" width="20.33203125" style="77" customWidth="1"/>
    <col min="6660" max="6660" width="16.6640625" style="77" customWidth="1"/>
    <col min="6661" max="6661" width="23" style="77" customWidth="1"/>
    <col min="6662" max="6662" width="19" style="77" customWidth="1"/>
    <col min="6663" max="6663" width="22.6640625" style="77" customWidth="1"/>
    <col min="6664" max="6664" width="17.1640625" style="77" bestFit="1" customWidth="1"/>
    <col min="6665" max="6665" width="18" style="77" customWidth="1"/>
    <col min="6666" max="6666" width="20.1640625" style="77" bestFit="1" customWidth="1"/>
    <col min="6667" max="6667" width="18.6640625" style="77" bestFit="1" customWidth="1"/>
    <col min="6668" max="6668" width="19.1640625" style="77" bestFit="1" customWidth="1"/>
    <col min="6669" max="6674" width="11.6640625" style="77" bestFit="1" customWidth="1"/>
    <col min="6675" max="6675" width="15.6640625" style="77" customWidth="1"/>
    <col min="6676" max="6676" width="2.33203125" style="77" customWidth="1"/>
    <col min="6677" max="6912" width="12" style="77"/>
    <col min="6913" max="6913" width="1" style="77" customWidth="1"/>
    <col min="6914" max="6914" width="15" style="77" customWidth="1"/>
    <col min="6915" max="6915" width="20.33203125" style="77" customWidth="1"/>
    <col min="6916" max="6916" width="16.6640625" style="77" customWidth="1"/>
    <col min="6917" max="6917" width="23" style="77" customWidth="1"/>
    <col min="6918" max="6918" width="19" style="77" customWidth="1"/>
    <col min="6919" max="6919" width="22.6640625" style="77" customWidth="1"/>
    <col min="6920" max="6920" width="17.1640625" style="77" bestFit="1" customWidth="1"/>
    <col min="6921" max="6921" width="18" style="77" customWidth="1"/>
    <col min="6922" max="6922" width="20.1640625" style="77" bestFit="1" customWidth="1"/>
    <col min="6923" max="6923" width="18.6640625" style="77" bestFit="1" customWidth="1"/>
    <col min="6924" max="6924" width="19.1640625" style="77" bestFit="1" customWidth="1"/>
    <col min="6925" max="6930" width="11.6640625" style="77" bestFit="1" customWidth="1"/>
    <col min="6931" max="6931" width="15.6640625" style="77" customWidth="1"/>
    <col min="6932" max="6932" width="2.33203125" style="77" customWidth="1"/>
    <col min="6933" max="7168" width="12" style="77"/>
    <col min="7169" max="7169" width="1" style="77" customWidth="1"/>
    <col min="7170" max="7170" width="15" style="77" customWidth="1"/>
    <col min="7171" max="7171" width="20.33203125" style="77" customWidth="1"/>
    <col min="7172" max="7172" width="16.6640625" style="77" customWidth="1"/>
    <col min="7173" max="7173" width="23" style="77" customWidth="1"/>
    <col min="7174" max="7174" width="19" style="77" customWidth="1"/>
    <col min="7175" max="7175" width="22.6640625" style="77" customWidth="1"/>
    <col min="7176" max="7176" width="17.1640625" style="77" bestFit="1" customWidth="1"/>
    <col min="7177" max="7177" width="18" style="77" customWidth="1"/>
    <col min="7178" max="7178" width="20.1640625" style="77" bestFit="1" customWidth="1"/>
    <col min="7179" max="7179" width="18.6640625" style="77" bestFit="1" customWidth="1"/>
    <col min="7180" max="7180" width="19.1640625" style="77" bestFit="1" customWidth="1"/>
    <col min="7181" max="7186" width="11.6640625" style="77" bestFit="1" customWidth="1"/>
    <col min="7187" max="7187" width="15.6640625" style="77" customWidth="1"/>
    <col min="7188" max="7188" width="2.33203125" style="77" customWidth="1"/>
    <col min="7189" max="7424" width="12" style="77"/>
    <col min="7425" max="7425" width="1" style="77" customWidth="1"/>
    <col min="7426" max="7426" width="15" style="77" customWidth="1"/>
    <col min="7427" max="7427" width="20.33203125" style="77" customWidth="1"/>
    <col min="7428" max="7428" width="16.6640625" style="77" customWidth="1"/>
    <col min="7429" max="7429" width="23" style="77" customWidth="1"/>
    <col min="7430" max="7430" width="19" style="77" customWidth="1"/>
    <col min="7431" max="7431" width="22.6640625" style="77" customWidth="1"/>
    <col min="7432" max="7432" width="17.1640625" style="77" bestFit="1" customWidth="1"/>
    <col min="7433" max="7433" width="18" style="77" customWidth="1"/>
    <col min="7434" max="7434" width="20.1640625" style="77" bestFit="1" customWidth="1"/>
    <col min="7435" max="7435" width="18.6640625" style="77" bestFit="1" customWidth="1"/>
    <col min="7436" max="7436" width="19.1640625" style="77" bestFit="1" customWidth="1"/>
    <col min="7437" max="7442" width="11.6640625" style="77" bestFit="1" customWidth="1"/>
    <col min="7443" max="7443" width="15.6640625" style="77" customWidth="1"/>
    <col min="7444" max="7444" width="2.33203125" style="77" customWidth="1"/>
    <col min="7445" max="7680" width="12" style="77"/>
    <col min="7681" max="7681" width="1" style="77" customWidth="1"/>
    <col min="7682" max="7682" width="15" style="77" customWidth="1"/>
    <col min="7683" max="7683" width="20.33203125" style="77" customWidth="1"/>
    <col min="7684" max="7684" width="16.6640625" style="77" customWidth="1"/>
    <col min="7685" max="7685" width="23" style="77" customWidth="1"/>
    <col min="7686" max="7686" width="19" style="77" customWidth="1"/>
    <col min="7687" max="7687" width="22.6640625" style="77" customWidth="1"/>
    <col min="7688" max="7688" width="17.1640625" style="77" bestFit="1" customWidth="1"/>
    <col min="7689" max="7689" width="18" style="77" customWidth="1"/>
    <col min="7690" max="7690" width="20.1640625" style="77" bestFit="1" customWidth="1"/>
    <col min="7691" max="7691" width="18.6640625" style="77" bestFit="1" customWidth="1"/>
    <col min="7692" max="7692" width="19.1640625" style="77" bestFit="1" customWidth="1"/>
    <col min="7693" max="7698" width="11.6640625" style="77" bestFit="1" customWidth="1"/>
    <col min="7699" max="7699" width="15.6640625" style="77" customWidth="1"/>
    <col min="7700" max="7700" width="2.33203125" style="77" customWidth="1"/>
    <col min="7701" max="7936" width="12" style="77"/>
    <col min="7937" max="7937" width="1" style="77" customWidth="1"/>
    <col min="7938" max="7938" width="15" style="77" customWidth="1"/>
    <col min="7939" max="7939" width="20.33203125" style="77" customWidth="1"/>
    <col min="7940" max="7940" width="16.6640625" style="77" customWidth="1"/>
    <col min="7941" max="7941" width="23" style="77" customWidth="1"/>
    <col min="7942" max="7942" width="19" style="77" customWidth="1"/>
    <col min="7943" max="7943" width="22.6640625" style="77" customWidth="1"/>
    <col min="7944" max="7944" width="17.1640625" style="77" bestFit="1" customWidth="1"/>
    <col min="7945" max="7945" width="18" style="77" customWidth="1"/>
    <col min="7946" max="7946" width="20.1640625" style="77" bestFit="1" customWidth="1"/>
    <col min="7947" max="7947" width="18.6640625" style="77" bestFit="1" customWidth="1"/>
    <col min="7948" max="7948" width="19.1640625" style="77" bestFit="1" customWidth="1"/>
    <col min="7949" max="7954" width="11.6640625" style="77" bestFit="1" customWidth="1"/>
    <col min="7955" max="7955" width="15.6640625" style="77" customWidth="1"/>
    <col min="7956" max="7956" width="2.33203125" style="77" customWidth="1"/>
    <col min="7957" max="8192" width="12" style="77"/>
    <col min="8193" max="8193" width="1" style="77" customWidth="1"/>
    <col min="8194" max="8194" width="15" style="77" customWidth="1"/>
    <col min="8195" max="8195" width="20.33203125" style="77" customWidth="1"/>
    <col min="8196" max="8196" width="16.6640625" style="77" customWidth="1"/>
    <col min="8197" max="8197" width="23" style="77" customWidth="1"/>
    <col min="8198" max="8198" width="19" style="77" customWidth="1"/>
    <col min="8199" max="8199" width="22.6640625" style="77" customWidth="1"/>
    <col min="8200" max="8200" width="17.1640625" style="77" bestFit="1" customWidth="1"/>
    <col min="8201" max="8201" width="18" style="77" customWidth="1"/>
    <col min="8202" max="8202" width="20.1640625" style="77" bestFit="1" customWidth="1"/>
    <col min="8203" max="8203" width="18.6640625" style="77" bestFit="1" customWidth="1"/>
    <col min="8204" max="8204" width="19.1640625" style="77" bestFit="1" customWidth="1"/>
    <col min="8205" max="8210" width="11.6640625" style="77" bestFit="1" customWidth="1"/>
    <col min="8211" max="8211" width="15.6640625" style="77" customWidth="1"/>
    <col min="8212" max="8212" width="2.33203125" style="77" customWidth="1"/>
    <col min="8213" max="8448" width="12" style="77"/>
    <col min="8449" max="8449" width="1" style="77" customWidth="1"/>
    <col min="8450" max="8450" width="15" style="77" customWidth="1"/>
    <col min="8451" max="8451" width="20.33203125" style="77" customWidth="1"/>
    <col min="8452" max="8452" width="16.6640625" style="77" customWidth="1"/>
    <col min="8453" max="8453" width="23" style="77" customWidth="1"/>
    <col min="8454" max="8454" width="19" style="77" customWidth="1"/>
    <col min="8455" max="8455" width="22.6640625" style="77" customWidth="1"/>
    <col min="8456" max="8456" width="17.1640625" style="77" bestFit="1" customWidth="1"/>
    <col min="8457" max="8457" width="18" style="77" customWidth="1"/>
    <col min="8458" max="8458" width="20.1640625" style="77" bestFit="1" customWidth="1"/>
    <col min="8459" max="8459" width="18.6640625" style="77" bestFit="1" customWidth="1"/>
    <col min="8460" max="8460" width="19.1640625" style="77" bestFit="1" customWidth="1"/>
    <col min="8461" max="8466" width="11.6640625" style="77" bestFit="1" customWidth="1"/>
    <col min="8467" max="8467" width="15.6640625" style="77" customWidth="1"/>
    <col min="8468" max="8468" width="2.33203125" style="77" customWidth="1"/>
    <col min="8469" max="8704" width="12" style="77"/>
    <col min="8705" max="8705" width="1" style="77" customWidth="1"/>
    <col min="8706" max="8706" width="15" style="77" customWidth="1"/>
    <col min="8707" max="8707" width="20.33203125" style="77" customWidth="1"/>
    <col min="8708" max="8708" width="16.6640625" style="77" customWidth="1"/>
    <col min="8709" max="8709" width="23" style="77" customWidth="1"/>
    <col min="8710" max="8710" width="19" style="77" customWidth="1"/>
    <col min="8711" max="8711" width="22.6640625" style="77" customWidth="1"/>
    <col min="8712" max="8712" width="17.1640625" style="77" bestFit="1" customWidth="1"/>
    <col min="8713" max="8713" width="18" style="77" customWidth="1"/>
    <col min="8714" max="8714" width="20.1640625" style="77" bestFit="1" customWidth="1"/>
    <col min="8715" max="8715" width="18.6640625" style="77" bestFit="1" customWidth="1"/>
    <col min="8716" max="8716" width="19.1640625" style="77" bestFit="1" customWidth="1"/>
    <col min="8717" max="8722" width="11.6640625" style="77" bestFit="1" customWidth="1"/>
    <col min="8723" max="8723" width="15.6640625" style="77" customWidth="1"/>
    <col min="8724" max="8724" width="2.33203125" style="77" customWidth="1"/>
    <col min="8725" max="8960" width="12" style="77"/>
    <col min="8961" max="8961" width="1" style="77" customWidth="1"/>
    <col min="8962" max="8962" width="15" style="77" customWidth="1"/>
    <col min="8963" max="8963" width="20.33203125" style="77" customWidth="1"/>
    <col min="8964" max="8964" width="16.6640625" style="77" customWidth="1"/>
    <col min="8965" max="8965" width="23" style="77" customWidth="1"/>
    <col min="8966" max="8966" width="19" style="77" customWidth="1"/>
    <col min="8967" max="8967" width="22.6640625" style="77" customWidth="1"/>
    <col min="8968" max="8968" width="17.1640625" style="77" bestFit="1" customWidth="1"/>
    <col min="8969" max="8969" width="18" style="77" customWidth="1"/>
    <col min="8970" max="8970" width="20.1640625" style="77" bestFit="1" customWidth="1"/>
    <col min="8971" max="8971" width="18.6640625" style="77" bestFit="1" customWidth="1"/>
    <col min="8972" max="8972" width="19.1640625" style="77" bestFit="1" customWidth="1"/>
    <col min="8973" max="8978" width="11.6640625" style="77" bestFit="1" customWidth="1"/>
    <col min="8979" max="8979" width="15.6640625" style="77" customWidth="1"/>
    <col min="8980" max="8980" width="2.33203125" style="77" customWidth="1"/>
    <col min="8981" max="9216" width="12" style="77"/>
    <col min="9217" max="9217" width="1" style="77" customWidth="1"/>
    <col min="9218" max="9218" width="15" style="77" customWidth="1"/>
    <col min="9219" max="9219" width="20.33203125" style="77" customWidth="1"/>
    <col min="9220" max="9220" width="16.6640625" style="77" customWidth="1"/>
    <col min="9221" max="9221" width="23" style="77" customWidth="1"/>
    <col min="9222" max="9222" width="19" style="77" customWidth="1"/>
    <col min="9223" max="9223" width="22.6640625" style="77" customWidth="1"/>
    <col min="9224" max="9224" width="17.1640625" style="77" bestFit="1" customWidth="1"/>
    <col min="9225" max="9225" width="18" style="77" customWidth="1"/>
    <col min="9226" max="9226" width="20.1640625" style="77" bestFit="1" customWidth="1"/>
    <col min="9227" max="9227" width="18.6640625" style="77" bestFit="1" customWidth="1"/>
    <col min="9228" max="9228" width="19.1640625" style="77" bestFit="1" customWidth="1"/>
    <col min="9229" max="9234" width="11.6640625" style="77" bestFit="1" customWidth="1"/>
    <col min="9235" max="9235" width="15.6640625" style="77" customWidth="1"/>
    <col min="9236" max="9236" width="2.33203125" style="77" customWidth="1"/>
    <col min="9237" max="9472" width="12" style="77"/>
    <col min="9473" max="9473" width="1" style="77" customWidth="1"/>
    <col min="9474" max="9474" width="15" style="77" customWidth="1"/>
    <col min="9475" max="9475" width="20.33203125" style="77" customWidth="1"/>
    <col min="9476" max="9476" width="16.6640625" style="77" customWidth="1"/>
    <col min="9477" max="9477" width="23" style="77" customWidth="1"/>
    <col min="9478" max="9478" width="19" style="77" customWidth="1"/>
    <col min="9479" max="9479" width="22.6640625" style="77" customWidth="1"/>
    <col min="9480" max="9480" width="17.1640625" style="77" bestFit="1" customWidth="1"/>
    <col min="9481" max="9481" width="18" style="77" customWidth="1"/>
    <col min="9482" max="9482" width="20.1640625" style="77" bestFit="1" customWidth="1"/>
    <col min="9483" max="9483" width="18.6640625" style="77" bestFit="1" customWidth="1"/>
    <col min="9484" max="9484" width="19.1640625" style="77" bestFit="1" customWidth="1"/>
    <col min="9485" max="9490" width="11.6640625" style="77" bestFit="1" customWidth="1"/>
    <col min="9491" max="9491" width="15.6640625" style="77" customWidth="1"/>
    <col min="9492" max="9492" width="2.33203125" style="77" customWidth="1"/>
    <col min="9493" max="9728" width="12" style="77"/>
    <col min="9729" max="9729" width="1" style="77" customWidth="1"/>
    <col min="9730" max="9730" width="15" style="77" customWidth="1"/>
    <col min="9731" max="9731" width="20.33203125" style="77" customWidth="1"/>
    <col min="9732" max="9732" width="16.6640625" style="77" customWidth="1"/>
    <col min="9733" max="9733" width="23" style="77" customWidth="1"/>
    <col min="9734" max="9734" width="19" style="77" customWidth="1"/>
    <col min="9735" max="9735" width="22.6640625" style="77" customWidth="1"/>
    <col min="9736" max="9736" width="17.1640625" style="77" bestFit="1" customWidth="1"/>
    <col min="9737" max="9737" width="18" style="77" customWidth="1"/>
    <col min="9738" max="9738" width="20.1640625" style="77" bestFit="1" customWidth="1"/>
    <col min="9739" max="9739" width="18.6640625" style="77" bestFit="1" customWidth="1"/>
    <col min="9740" max="9740" width="19.1640625" style="77" bestFit="1" customWidth="1"/>
    <col min="9741" max="9746" width="11.6640625" style="77" bestFit="1" customWidth="1"/>
    <col min="9747" max="9747" width="15.6640625" style="77" customWidth="1"/>
    <col min="9748" max="9748" width="2.33203125" style="77" customWidth="1"/>
    <col min="9749" max="9984" width="12" style="77"/>
    <col min="9985" max="9985" width="1" style="77" customWidth="1"/>
    <col min="9986" max="9986" width="15" style="77" customWidth="1"/>
    <col min="9987" max="9987" width="20.33203125" style="77" customWidth="1"/>
    <col min="9988" max="9988" width="16.6640625" style="77" customWidth="1"/>
    <col min="9989" max="9989" width="23" style="77" customWidth="1"/>
    <col min="9990" max="9990" width="19" style="77" customWidth="1"/>
    <col min="9991" max="9991" width="22.6640625" style="77" customWidth="1"/>
    <col min="9992" max="9992" width="17.1640625" style="77" bestFit="1" customWidth="1"/>
    <col min="9993" max="9993" width="18" style="77" customWidth="1"/>
    <col min="9994" max="9994" width="20.1640625" style="77" bestFit="1" customWidth="1"/>
    <col min="9995" max="9995" width="18.6640625" style="77" bestFit="1" customWidth="1"/>
    <col min="9996" max="9996" width="19.1640625" style="77" bestFit="1" customWidth="1"/>
    <col min="9997" max="10002" width="11.6640625" style="77" bestFit="1" customWidth="1"/>
    <col min="10003" max="10003" width="15.6640625" style="77" customWidth="1"/>
    <col min="10004" max="10004" width="2.33203125" style="77" customWidth="1"/>
    <col min="10005" max="10240" width="12" style="77"/>
    <col min="10241" max="10241" width="1" style="77" customWidth="1"/>
    <col min="10242" max="10242" width="15" style="77" customWidth="1"/>
    <col min="10243" max="10243" width="20.33203125" style="77" customWidth="1"/>
    <col min="10244" max="10244" width="16.6640625" style="77" customWidth="1"/>
    <col min="10245" max="10245" width="23" style="77" customWidth="1"/>
    <col min="10246" max="10246" width="19" style="77" customWidth="1"/>
    <col min="10247" max="10247" width="22.6640625" style="77" customWidth="1"/>
    <col min="10248" max="10248" width="17.1640625" style="77" bestFit="1" customWidth="1"/>
    <col min="10249" max="10249" width="18" style="77" customWidth="1"/>
    <col min="10250" max="10250" width="20.1640625" style="77" bestFit="1" customWidth="1"/>
    <col min="10251" max="10251" width="18.6640625" style="77" bestFit="1" customWidth="1"/>
    <col min="10252" max="10252" width="19.1640625" style="77" bestFit="1" customWidth="1"/>
    <col min="10253" max="10258" width="11.6640625" style="77" bestFit="1" customWidth="1"/>
    <col min="10259" max="10259" width="15.6640625" style="77" customWidth="1"/>
    <col min="10260" max="10260" width="2.33203125" style="77" customWidth="1"/>
    <col min="10261" max="10496" width="12" style="77"/>
    <col min="10497" max="10497" width="1" style="77" customWidth="1"/>
    <col min="10498" max="10498" width="15" style="77" customWidth="1"/>
    <col min="10499" max="10499" width="20.33203125" style="77" customWidth="1"/>
    <col min="10500" max="10500" width="16.6640625" style="77" customWidth="1"/>
    <col min="10501" max="10501" width="23" style="77" customWidth="1"/>
    <col min="10502" max="10502" width="19" style="77" customWidth="1"/>
    <col min="10503" max="10503" width="22.6640625" style="77" customWidth="1"/>
    <col min="10504" max="10504" width="17.1640625" style="77" bestFit="1" customWidth="1"/>
    <col min="10505" max="10505" width="18" style="77" customWidth="1"/>
    <col min="10506" max="10506" width="20.1640625" style="77" bestFit="1" customWidth="1"/>
    <col min="10507" max="10507" width="18.6640625" style="77" bestFit="1" customWidth="1"/>
    <col min="10508" max="10508" width="19.1640625" style="77" bestFit="1" customWidth="1"/>
    <col min="10509" max="10514" width="11.6640625" style="77" bestFit="1" customWidth="1"/>
    <col min="10515" max="10515" width="15.6640625" style="77" customWidth="1"/>
    <col min="10516" max="10516" width="2.33203125" style="77" customWidth="1"/>
    <col min="10517" max="10752" width="12" style="77"/>
    <col min="10753" max="10753" width="1" style="77" customWidth="1"/>
    <col min="10754" max="10754" width="15" style="77" customWidth="1"/>
    <col min="10755" max="10755" width="20.33203125" style="77" customWidth="1"/>
    <col min="10756" max="10756" width="16.6640625" style="77" customWidth="1"/>
    <col min="10757" max="10757" width="23" style="77" customWidth="1"/>
    <col min="10758" max="10758" width="19" style="77" customWidth="1"/>
    <col min="10759" max="10759" width="22.6640625" style="77" customWidth="1"/>
    <col min="10760" max="10760" width="17.1640625" style="77" bestFit="1" customWidth="1"/>
    <col min="10761" max="10761" width="18" style="77" customWidth="1"/>
    <col min="10762" max="10762" width="20.1640625" style="77" bestFit="1" customWidth="1"/>
    <col min="10763" max="10763" width="18.6640625" style="77" bestFit="1" customWidth="1"/>
    <col min="10764" max="10764" width="19.1640625" style="77" bestFit="1" customWidth="1"/>
    <col min="10765" max="10770" width="11.6640625" style="77" bestFit="1" customWidth="1"/>
    <col min="10771" max="10771" width="15.6640625" style="77" customWidth="1"/>
    <col min="10772" max="10772" width="2.33203125" style="77" customWidth="1"/>
    <col min="10773" max="11008" width="12" style="77"/>
    <col min="11009" max="11009" width="1" style="77" customWidth="1"/>
    <col min="11010" max="11010" width="15" style="77" customWidth="1"/>
    <col min="11011" max="11011" width="20.33203125" style="77" customWidth="1"/>
    <col min="11012" max="11012" width="16.6640625" style="77" customWidth="1"/>
    <col min="11013" max="11013" width="23" style="77" customWidth="1"/>
    <col min="11014" max="11014" width="19" style="77" customWidth="1"/>
    <col min="11015" max="11015" width="22.6640625" style="77" customWidth="1"/>
    <col min="11016" max="11016" width="17.1640625" style="77" bestFit="1" customWidth="1"/>
    <col min="11017" max="11017" width="18" style="77" customWidth="1"/>
    <col min="11018" max="11018" width="20.1640625" style="77" bestFit="1" customWidth="1"/>
    <col min="11019" max="11019" width="18.6640625" style="77" bestFit="1" customWidth="1"/>
    <col min="11020" max="11020" width="19.1640625" style="77" bestFit="1" customWidth="1"/>
    <col min="11021" max="11026" width="11.6640625" style="77" bestFit="1" customWidth="1"/>
    <col min="11027" max="11027" width="15.6640625" style="77" customWidth="1"/>
    <col min="11028" max="11028" width="2.33203125" style="77" customWidth="1"/>
    <col min="11029" max="11264" width="12" style="77"/>
    <col min="11265" max="11265" width="1" style="77" customWidth="1"/>
    <col min="11266" max="11266" width="15" style="77" customWidth="1"/>
    <col min="11267" max="11267" width="20.33203125" style="77" customWidth="1"/>
    <col min="11268" max="11268" width="16.6640625" style="77" customWidth="1"/>
    <col min="11269" max="11269" width="23" style="77" customWidth="1"/>
    <col min="11270" max="11270" width="19" style="77" customWidth="1"/>
    <col min="11271" max="11271" width="22.6640625" style="77" customWidth="1"/>
    <col min="11272" max="11272" width="17.1640625" style="77" bestFit="1" customWidth="1"/>
    <col min="11273" max="11273" width="18" style="77" customWidth="1"/>
    <col min="11274" max="11274" width="20.1640625" style="77" bestFit="1" customWidth="1"/>
    <col min="11275" max="11275" width="18.6640625" style="77" bestFit="1" customWidth="1"/>
    <col min="11276" max="11276" width="19.1640625" style="77" bestFit="1" customWidth="1"/>
    <col min="11277" max="11282" width="11.6640625" style="77" bestFit="1" customWidth="1"/>
    <col min="11283" max="11283" width="15.6640625" style="77" customWidth="1"/>
    <col min="11284" max="11284" width="2.33203125" style="77" customWidth="1"/>
    <col min="11285" max="11520" width="12" style="77"/>
    <col min="11521" max="11521" width="1" style="77" customWidth="1"/>
    <col min="11522" max="11522" width="15" style="77" customWidth="1"/>
    <col min="11523" max="11523" width="20.33203125" style="77" customWidth="1"/>
    <col min="11524" max="11524" width="16.6640625" style="77" customWidth="1"/>
    <col min="11525" max="11525" width="23" style="77" customWidth="1"/>
    <col min="11526" max="11526" width="19" style="77" customWidth="1"/>
    <col min="11527" max="11527" width="22.6640625" style="77" customWidth="1"/>
    <col min="11528" max="11528" width="17.1640625" style="77" bestFit="1" customWidth="1"/>
    <col min="11529" max="11529" width="18" style="77" customWidth="1"/>
    <col min="11530" max="11530" width="20.1640625" style="77" bestFit="1" customWidth="1"/>
    <col min="11531" max="11531" width="18.6640625" style="77" bestFit="1" customWidth="1"/>
    <col min="11532" max="11532" width="19.1640625" style="77" bestFit="1" customWidth="1"/>
    <col min="11533" max="11538" width="11.6640625" style="77" bestFit="1" customWidth="1"/>
    <col min="11539" max="11539" width="15.6640625" style="77" customWidth="1"/>
    <col min="11540" max="11540" width="2.33203125" style="77" customWidth="1"/>
    <col min="11541" max="11776" width="12" style="77"/>
    <col min="11777" max="11777" width="1" style="77" customWidth="1"/>
    <col min="11778" max="11778" width="15" style="77" customWidth="1"/>
    <col min="11779" max="11779" width="20.33203125" style="77" customWidth="1"/>
    <col min="11780" max="11780" width="16.6640625" style="77" customWidth="1"/>
    <col min="11781" max="11781" width="23" style="77" customWidth="1"/>
    <col min="11782" max="11782" width="19" style="77" customWidth="1"/>
    <col min="11783" max="11783" width="22.6640625" style="77" customWidth="1"/>
    <col min="11784" max="11784" width="17.1640625" style="77" bestFit="1" customWidth="1"/>
    <col min="11785" max="11785" width="18" style="77" customWidth="1"/>
    <col min="11786" max="11786" width="20.1640625" style="77" bestFit="1" customWidth="1"/>
    <col min="11787" max="11787" width="18.6640625" style="77" bestFit="1" customWidth="1"/>
    <col min="11788" max="11788" width="19.1640625" style="77" bestFit="1" customWidth="1"/>
    <col min="11789" max="11794" width="11.6640625" style="77" bestFit="1" customWidth="1"/>
    <col min="11795" max="11795" width="15.6640625" style="77" customWidth="1"/>
    <col min="11796" max="11796" width="2.33203125" style="77" customWidth="1"/>
    <col min="11797" max="12032" width="12" style="77"/>
    <col min="12033" max="12033" width="1" style="77" customWidth="1"/>
    <col min="12034" max="12034" width="15" style="77" customWidth="1"/>
    <col min="12035" max="12035" width="20.33203125" style="77" customWidth="1"/>
    <col min="12036" max="12036" width="16.6640625" style="77" customWidth="1"/>
    <col min="12037" max="12037" width="23" style="77" customWidth="1"/>
    <col min="12038" max="12038" width="19" style="77" customWidth="1"/>
    <col min="12039" max="12039" width="22.6640625" style="77" customWidth="1"/>
    <col min="12040" max="12040" width="17.1640625" style="77" bestFit="1" customWidth="1"/>
    <col min="12041" max="12041" width="18" style="77" customWidth="1"/>
    <col min="12042" max="12042" width="20.1640625" style="77" bestFit="1" customWidth="1"/>
    <col min="12043" max="12043" width="18.6640625" style="77" bestFit="1" customWidth="1"/>
    <col min="12044" max="12044" width="19.1640625" style="77" bestFit="1" customWidth="1"/>
    <col min="12045" max="12050" width="11.6640625" style="77" bestFit="1" customWidth="1"/>
    <col min="12051" max="12051" width="15.6640625" style="77" customWidth="1"/>
    <col min="12052" max="12052" width="2.33203125" style="77" customWidth="1"/>
    <col min="12053" max="12288" width="12" style="77"/>
    <col min="12289" max="12289" width="1" style="77" customWidth="1"/>
    <col min="12290" max="12290" width="15" style="77" customWidth="1"/>
    <col min="12291" max="12291" width="20.33203125" style="77" customWidth="1"/>
    <col min="12292" max="12292" width="16.6640625" style="77" customWidth="1"/>
    <col min="12293" max="12293" width="23" style="77" customWidth="1"/>
    <col min="12294" max="12294" width="19" style="77" customWidth="1"/>
    <col min="12295" max="12295" width="22.6640625" style="77" customWidth="1"/>
    <col min="12296" max="12296" width="17.1640625" style="77" bestFit="1" customWidth="1"/>
    <col min="12297" max="12297" width="18" style="77" customWidth="1"/>
    <col min="12298" max="12298" width="20.1640625" style="77" bestFit="1" customWidth="1"/>
    <col min="12299" max="12299" width="18.6640625" style="77" bestFit="1" customWidth="1"/>
    <col min="12300" max="12300" width="19.1640625" style="77" bestFit="1" customWidth="1"/>
    <col min="12301" max="12306" width="11.6640625" style="77" bestFit="1" customWidth="1"/>
    <col min="12307" max="12307" width="15.6640625" style="77" customWidth="1"/>
    <col min="12308" max="12308" width="2.33203125" style="77" customWidth="1"/>
    <col min="12309" max="12544" width="12" style="77"/>
    <col min="12545" max="12545" width="1" style="77" customWidth="1"/>
    <col min="12546" max="12546" width="15" style="77" customWidth="1"/>
    <col min="12547" max="12547" width="20.33203125" style="77" customWidth="1"/>
    <col min="12548" max="12548" width="16.6640625" style="77" customWidth="1"/>
    <col min="12549" max="12549" width="23" style="77" customWidth="1"/>
    <col min="12550" max="12550" width="19" style="77" customWidth="1"/>
    <col min="12551" max="12551" width="22.6640625" style="77" customWidth="1"/>
    <col min="12552" max="12552" width="17.1640625" style="77" bestFit="1" customWidth="1"/>
    <col min="12553" max="12553" width="18" style="77" customWidth="1"/>
    <col min="12554" max="12554" width="20.1640625" style="77" bestFit="1" customWidth="1"/>
    <col min="12555" max="12555" width="18.6640625" style="77" bestFit="1" customWidth="1"/>
    <col min="12556" max="12556" width="19.1640625" style="77" bestFit="1" customWidth="1"/>
    <col min="12557" max="12562" width="11.6640625" style="77" bestFit="1" customWidth="1"/>
    <col min="12563" max="12563" width="15.6640625" style="77" customWidth="1"/>
    <col min="12564" max="12564" width="2.33203125" style="77" customWidth="1"/>
    <col min="12565" max="12800" width="12" style="77"/>
    <col min="12801" max="12801" width="1" style="77" customWidth="1"/>
    <col min="12802" max="12802" width="15" style="77" customWidth="1"/>
    <col min="12803" max="12803" width="20.33203125" style="77" customWidth="1"/>
    <col min="12804" max="12804" width="16.6640625" style="77" customWidth="1"/>
    <col min="12805" max="12805" width="23" style="77" customWidth="1"/>
    <col min="12806" max="12806" width="19" style="77" customWidth="1"/>
    <col min="12807" max="12807" width="22.6640625" style="77" customWidth="1"/>
    <col min="12808" max="12808" width="17.1640625" style="77" bestFit="1" customWidth="1"/>
    <col min="12809" max="12809" width="18" style="77" customWidth="1"/>
    <col min="12810" max="12810" width="20.1640625" style="77" bestFit="1" customWidth="1"/>
    <col min="12811" max="12811" width="18.6640625" style="77" bestFit="1" customWidth="1"/>
    <col min="12812" max="12812" width="19.1640625" style="77" bestFit="1" customWidth="1"/>
    <col min="12813" max="12818" width="11.6640625" style="77" bestFit="1" customWidth="1"/>
    <col min="12819" max="12819" width="15.6640625" style="77" customWidth="1"/>
    <col min="12820" max="12820" width="2.33203125" style="77" customWidth="1"/>
    <col min="12821" max="13056" width="12" style="77"/>
    <col min="13057" max="13057" width="1" style="77" customWidth="1"/>
    <col min="13058" max="13058" width="15" style="77" customWidth="1"/>
    <col min="13059" max="13059" width="20.33203125" style="77" customWidth="1"/>
    <col min="13060" max="13060" width="16.6640625" style="77" customWidth="1"/>
    <col min="13061" max="13061" width="23" style="77" customWidth="1"/>
    <col min="13062" max="13062" width="19" style="77" customWidth="1"/>
    <col min="13063" max="13063" width="22.6640625" style="77" customWidth="1"/>
    <col min="13064" max="13064" width="17.1640625" style="77" bestFit="1" customWidth="1"/>
    <col min="13065" max="13065" width="18" style="77" customWidth="1"/>
    <col min="13066" max="13066" width="20.1640625" style="77" bestFit="1" customWidth="1"/>
    <col min="13067" max="13067" width="18.6640625" style="77" bestFit="1" customWidth="1"/>
    <col min="13068" max="13068" width="19.1640625" style="77" bestFit="1" customWidth="1"/>
    <col min="13069" max="13074" width="11.6640625" style="77" bestFit="1" customWidth="1"/>
    <col min="13075" max="13075" width="15.6640625" style="77" customWidth="1"/>
    <col min="13076" max="13076" width="2.33203125" style="77" customWidth="1"/>
    <col min="13077" max="13312" width="12" style="77"/>
    <col min="13313" max="13313" width="1" style="77" customWidth="1"/>
    <col min="13314" max="13314" width="15" style="77" customWidth="1"/>
    <col min="13315" max="13315" width="20.33203125" style="77" customWidth="1"/>
    <col min="13316" max="13316" width="16.6640625" style="77" customWidth="1"/>
    <col min="13317" max="13317" width="23" style="77" customWidth="1"/>
    <col min="13318" max="13318" width="19" style="77" customWidth="1"/>
    <col min="13319" max="13319" width="22.6640625" style="77" customWidth="1"/>
    <col min="13320" max="13320" width="17.1640625" style="77" bestFit="1" customWidth="1"/>
    <col min="13321" max="13321" width="18" style="77" customWidth="1"/>
    <col min="13322" max="13322" width="20.1640625" style="77" bestFit="1" customWidth="1"/>
    <col min="13323" max="13323" width="18.6640625" style="77" bestFit="1" customWidth="1"/>
    <col min="13324" max="13324" width="19.1640625" style="77" bestFit="1" customWidth="1"/>
    <col min="13325" max="13330" width="11.6640625" style="77" bestFit="1" customWidth="1"/>
    <col min="13331" max="13331" width="15.6640625" style="77" customWidth="1"/>
    <col min="13332" max="13332" width="2.33203125" style="77" customWidth="1"/>
    <col min="13333" max="13568" width="12" style="77"/>
    <col min="13569" max="13569" width="1" style="77" customWidth="1"/>
    <col min="13570" max="13570" width="15" style="77" customWidth="1"/>
    <col min="13571" max="13571" width="20.33203125" style="77" customWidth="1"/>
    <col min="13572" max="13572" width="16.6640625" style="77" customWidth="1"/>
    <col min="13573" max="13573" width="23" style="77" customWidth="1"/>
    <col min="13574" max="13574" width="19" style="77" customWidth="1"/>
    <col min="13575" max="13575" width="22.6640625" style="77" customWidth="1"/>
    <col min="13576" max="13576" width="17.1640625" style="77" bestFit="1" customWidth="1"/>
    <col min="13577" max="13577" width="18" style="77" customWidth="1"/>
    <col min="13578" max="13578" width="20.1640625" style="77" bestFit="1" customWidth="1"/>
    <col min="13579" max="13579" width="18.6640625" style="77" bestFit="1" customWidth="1"/>
    <col min="13580" max="13580" width="19.1640625" style="77" bestFit="1" customWidth="1"/>
    <col min="13581" max="13586" width="11.6640625" style="77" bestFit="1" customWidth="1"/>
    <col min="13587" max="13587" width="15.6640625" style="77" customWidth="1"/>
    <col min="13588" max="13588" width="2.33203125" style="77" customWidth="1"/>
    <col min="13589" max="13824" width="12" style="77"/>
    <col min="13825" max="13825" width="1" style="77" customWidth="1"/>
    <col min="13826" max="13826" width="15" style="77" customWidth="1"/>
    <col min="13827" max="13827" width="20.33203125" style="77" customWidth="1"/>
    <col min="13828" max="13828" width="16.6640625" style="77" customWidth="1"/>
    <col min="13829" max="13829" width="23" style="77" customWidth="1"/>
    <col min="13830" max="13830" width="19" style="77" customWidth="1"/>
    <col min="13831" max="13831" width="22.6640625" style="77" customWidth="1"/>
    <col min="13832" max="13832" width="17.1640625" style="77" bestFit="1" customWidth="1"/>
    <col min="13833" max="13833" width="18" style="77" customWidth="1"/>
    <col min="13834" max="13834" width="20.1640625" style="77" bestFit="1" customWidth="1"/>
    <col min="13835" max="13835" width="18.6640625" style="77" bestFit="1" customWidth="1"/>
    <col min="13836" max="13836" width="19.1640625" style="77" bestFit="1" customWidth="1"/>
    <col min="13837" max="13842" width="11.6640625" style="77" bestFit="1" customWidth="1"/>
    <col min="13843" max="13843" width="15.6640625" style="77" customWidth="1"/>
    <col min="13844" max="13844" width="2.33203125" style="77" customWidth="1"/>
    <col min="13845" max="14080" width="12" style="77"/>
    <col min="14081" max="14081" width="1" style="77" customWidth="1"/>
    <col min="14082" max="14082" width="15" style="77" customWidth="1"/>
    <col min="14083" max="14083" width="20.33203125" style="77" customWidth="1"/>
    <col min="14084" max="14084" width="16.6640625" style="77" customWidth="1"/>
    <col min="14085" max="14085" width="23" style="77" customWidth="1"/>
    <col min="14086" max="14086" width="19" style="77" customWidth="1"/>
    <col min="14087" max="14087" width="22.6640625" style="77" customWidth="1"/>
    <col min="14088" max="14088" width="17.1640625" style="77" bestFit="1" customWidth="1"/>
    <col min="14089" max="14089" width="18" style="77" customWidth="1"/>
    <col min="14090" max="14090" width="20.1640625" style="77" bestFit="1" customWidth="1"/>
    <col min="14091" max="14091" width="18.6640625" style="77" bestFit="1" customWidth="1"/>
    <col min="14092" max="14092" width="19.1640625" style="77" bestFit="1" customWidth="1"/>
    <col min="14093" max="14098" width="11.6640625" style="77" bestFit="1" customWidth="1"/>
    <col min="14099" max="14099" width="15.6640625" style="77" customWidth="1"/>
    <col min="14100" max="14100" width="2.33203125" style="77" customWidth="1"/>
    <col min="14101" max="14336" width="12" style="77"/>
    <col min="14337" max="14337" width="1" style="77" customWidth="1"/>
    <col min="14338" max="14338" width="15" style="77" customWidth="1"/>
    <col min="14339" max="14339" width="20.33203125" style="77" customWidth="1"/>
    <col min="14340" max="14340" width="16.6640625" style="77" customWidth="1"/>
    <col min="14341" max="14341" width="23" style="77" customWidth="1"/>
    <col min="14342" max="14342" width="19" style="77" customWidth="1"/>
    <col min="14343" max="14343" width="22.6640625" style="77" customWidth="1"/>
    <col min="14344" max="14344" width="17.1640625" style="77" bestFit="1" customWidth="1"/>
    <col min="14345" max="14345" width="18" style="77" customWidth="1"/>
    <col min="14346" max="14346" width="20.1640625" style="77" bestFit="1" customWidth="1"/>
    <col min="14347" max="14347" width="18.6640625" style="77" bestFit="1" customWidth="1"/>
    <col min="14348" max="14348" width="19.1640625" style="77" bestFit="1" customWidth="1"/>
    <col min="14349" max="14354" width="11.6640625" style="77" bestFit="1" customWidth="1"/>
    <col min="14355" max="14355" width="15.6640625" style="77" customWidth="1"/>
    <col min="14356" max="14356" width="2.33203125" style="77" customWidth="1"/>
    <col min="14357" max="14592" width="12" style="77"/>
    <col min="14593" max="14593" width="1" style="77" customWidth="1"/>
    <col min="14594" max="14594" width="15" style="77" customWidth="1"/>
    <col min="14595" max="14595" width="20.33203125" style="77" customWidth="1"/>
    <col min="14596" max="14596" width="16.6640625" style="77" customWidth="1"/>
    <col min="14597" max="14597" width="23" style="77" customWidth="1"/>
    <col min="14598" max="14598" width="19" style="77" customWidth="1"/>
    <col min="14599" max="14599" width="22.6640625" style="77" customWidth="1"/>
    <col min="14600" max="14600" width="17.1640625" style="77" bestFit="1" customWidth="1"/>
    <col min="14601" max="14601" width="18" style="77" customWidth="1"/>
    <col min="14602" max="14602" width="20.1640625" style="77" bestFit="1" customWidth="1"/>
    <col min="14603" max="14603" width="18.6640625" style="77" bestFit="1" customWidth="1"/>
    <col min="14604" max="14604" width="19.1640625" style="77" bestFit="1" customWidth="1"/>
    <col min="14605" max="14610" width="11.6640625" style="77" bestFit="1" customWidth="1"/>
    <col min="14611" max="14611" width="15.6640625" style="77" customWidth="1"/>
    <col min="14612" max="14612" width="2.33203125" style="77" customWidth="1"/>
    <col min="14613" max="14848" width="12" style="77"/>
    <col min="14849" max="14849" width="1" style="77" customWidth="1"/>
    <col min="14850" max="14850" width="15" style="77" customWidth="1"/>
    <col min="14851" max="14851" width="20.33203125" style="77" customWidth="1"/>
    <col min="14852" max="14852" width="16.6640625" style="77" customWidth="1"/>
    <col min="14853" max="14853" width="23" style="77" customWidth="1"/>
    <col min="14854" max="14854" width="19" style="77" customWidth="1"/>
    <col min="14855" max="14855" width="22.6640625" style="77" customWidth="1"/>
    <col min="14856" max="14856" width="17.1640625" style="77" bestFit="1" customWidth="1"/>
    <col min="14857" max="14857" width="18" style="77" customWidth="1"/>
    <col min="14858" max="14858" width="20.1640625" style="77" bestFit="1" customWidth="1"/>
    <col min="14859" max="14859" width="18.6640625" style="77" bestFit="1" customWidth="1"/>
    <col min="14860" max="14860" width="19.1640625" style="77" bestFit="1" customWidth="1"/>
    <col min="14861" max="14866" width="11.6640625" style="77" bestFit="1" customWidth="1"/>
    <col min="14867" max="14867" width="15.6640625" style="77" customWidth="1"/>
    <col min="14868" max="14868" width="2.33203125" style="77" customWidth="1"/>
    <col min="14869" max="15104" width="12" style="77"/>
    <col min="15105" max="15105" width="1" style="77" customWidth="1"/>
    <col min="15106" max="15106" width="15" style="77" customWidth="1"/>
    <col min="15107" max="15107" width="20.33203125" style="77" customWidth="1"/>
    <col min="15108" max="15108" width="16.6640625" style="77" customWidth="1"/>
    <col min="15109" max="15109" width="23" style="77" customWidth="1"/>
    <col min="15110" max="15110" width="19" style="77" customWidth="1"/>
    <col min="15111" max="15111" width="22.6640625" style="77" customWidth="1"/>
    <col min="15112" max="15112" width="17.1640625" style="77" bestFit="1" customWidth="1"/>
    <col min="15113" max="15113" width="18" style="77" customWidth="1"/>
    <col min="15114" max="15114" width="20.1640625" style="77" bestFit="1" customWidth="1"/>
    <col min="15115" max="15115" width="18.6640625" style="77" bestFit="1" customWidth="1"/>
    <col min="15116" max="15116" width="19.1640625" style="77" bestFit="1" customWidth="1"/>
    <col min="15117" max="15122" width="11.6640625" style="77" bestFit="1" customWidth="1"/>
    <col min="15123" max="15123" width="15.6640625" style="77" customWidth="1"/>
    <col min="15124" max="15124" width="2.33203125" style="77" customWidth="1"/>
    <col min="15125" max="15360" width="12" style="77"/>
    <col min="15361" max="15361" width="1" style="77" customWidth="1"/>
    <col min="15362" max="15362" width="15" style="77" customWidth="1"/>
    <col min="15363" max="15363" width="20.33203125" style="77" customWidth="1"/>
    <col min="15364" max="15364" width="16.6640625" style="77" customWidth="1"/>
    <col min="15365" max="15365" width="23" style="77" customWidth="1"/>
    <col min="15366" max="15366" width="19" style="77" customWidth="1"/>
    <col min="15367" max="15367" width="22.6640625" style="77" customWidth="1"/>
    <col min="15368" max="15368" width="17.1640625" style="77" bestFit="1" customWidth="1"/>
    <col min="15369" max="15369" width="18" style="77" customWidth="1"/>
    <col min="15370" max="15370" width="20.1640625" style="77" bestFit="1" customWidth="1"/>
    <col min="15371" max="15371" width="18.6640625" style="77" bestFit="1" customWidth="1"/>
    <col min="15372" max="15372" width="19.1640625" style="77" bestFit="1" customWidth="1"/>
    <col min="15373" max="15378" width="11.6640625" style="77" bestFit="1" customWidth="1"/>
    <col min="15379" max="15379" width="15.6640625" style="77" customWidth="1"/>
    <col min="15380" max="15380" width="2.33203125" style="77" customWidth="1"/>
    <col min="15381" max="15616" width="12" style="77"/>
    <col min="15617" max="15617" width="1" style="77" customWidth="1"/>
    <col min="15618" max="15618" width="15" style="77" customWidth="1"/>
    <col min="15619" max="15619" width="20.33203125" style="77" customWidth="1"/>
    <col min="15620" max="15620" width="16.6640625" style="77" customWidth="1"/>
    <col min="15621" max="15621" width="23" style="77" customWidth="1"/>
    <col min="15622" max="15622" width="19" style="77" customWidth="1"/>
    <col min="15623" max="15623" width="22.6640625" style="77" customWidth="1"/>
    <col min="15624" max="15624" width="17.1640625" style="77" bestFit="1" customWidth="1"/>
    <col min="15625" max="15625" width="18" style="77" customWidth="1"/>
    <col min="15626" max="15626" width="20.1640625" style="77" bestFit="1" customWidth="1"/>
    <col min="15627" max="15627" width="18.6640625" style="77" bestFit="1" customWidth="1"/>
    <col min="15628" max="15628" width="19.1640625" style="77" bestFit="1" customWidth="1"/>
    <col min="15629" max="15634" width="11.6640625" style="77" bestFit="1" customWidth="1"/>
    <col min="15635" max="15635" width="15.6640625" style="77" customWidth="1"/>
    <col min="15636" max="15636" width="2.33203125" style="77" customWidth="1"/>
    <col min="15637" max="15872" width="12" style="77"/>
    <col min="15873" max="15873" width="1" style="77" customWidth="1"/>
    <col min="15874" max="15874" width="15" style="77" customWidth="1"/>
    <col min="15875" max="15875" width="20.33203125" style="77" customWidth="1"/>
    <col min="15876" max="15876" width="16.6640625" style="77" customWidth="1"/>
    <col min="15877" max="15877" width="23" style="77" customWidth="1"/>
    <col min="15878" max="15878" width="19" style="77" customWidth="1"/>
    <col min="15879" max="15879" width="22.6640625" style="77" customWidth="1"/>
    <col min="15880" max="15880" width="17.1640625" style="77" bestFit="1" customWidth="1"/>
    <col min="15881" max="15881" width="18" style="77" customWidth="1"/>
    <col min="15882" max="15882" width="20.1640625" style="77" bestFit="1" customWidth="1"/>
    <col min="15883" max="15883" width="18.6640625" style="77" bestFit="1" customWidth="1"/>
    <col min="15884" max="15884" width="19.1640625" style="77" bestFit="1" customWidth="1"/>
    <col min="15885" max="15890" width="11.6640625" style="77" bestFit="1" customWidth="1"/>
    <col min="15891" max="15891" width="15.6640625" style="77" customWidth="1"/>
    <col min="15892" max="15892" width="2.33203125" style="77" customWidth="1"/>
    <col min="15893" max="16128" width="12" style="77"/>
    <col min="16129" max="16129" width="1" style="77" customWidth="1"/>
    <col min="16130" max="16130" width="15" style="77" customWidth="1"/>
    <col min="16131" max="16131" width="20.33203125" style="77" customWidth="1"/>
    <col min="16132" max="16132" width="16.6640625" style="77" customWidth="1"/>
    <col min="16133" max="16133" width="23" style="77" customWidth="1"/>
    <col min="16134" max="16134" width="19" style="77" customWidth="1"/>
    <col min="16135" max="16135" width="22.6640625" style="77" customWidth="1"/>
    <col min="16136" max="16136" width="17.1640625" style="77" bestFit="1" customWidth="1"/>
    <col min="16137" max="16137" width="18" style="77" customWidth="1"/>
    <col min="16138" max="16138" width="20.1640625" style="77" bestFit="1" customWidth="1"/>
    <col min="16139" max="16139" width="18.6640625" style="77" bestFit="1" customWidth="1"/>
    <col min="16140" max="16140" width="19.1640625" style="77" bestFit="1" customWidth="1"/>
    <col min="16141" max="16146" width="11.6640625" style="77" bestFit="1" customWidth="1"/>
    <col min="16147" max="16147" width="15.6640625" style="77" customWidth="1"/>
    <col min="16148" max="16148" width="2.33203125" style="77" customWidth="1"/>
    <col min="16149" max="16384" width="12" style="77"/>
  </cols>
  <sheetData>
    <row r="2" spans="1:29" ht="21" customHeight="1">
      <c r="B2" s="309" t="s">
        <v>124</v>
      </c>
      <c r="C2" s="309"/>
      <c r="D2" s="309"/>
      <c r="E2" s="309"/>
      <c r="F2" s="309"/>
      <c r="G2" s="309"/>
      <c r="H2" s="309"/>
      <c r="I2" s="309"/>
    </row>
    <row r="3" spans="1:29" ht="21.75" customHeight="1">
      <c r="B3" s="310" t="s">
        <v>16</v>
      </c>
      <c r="C3" s="310"/>
      <c r="D3" s="310"/>
      <c r="E3" s="310"/>
      <c r="F3" s="310"/>
      <c r="G3" s="310"/>
      <c r="H3" s="310"/>
      <c r="I3" s="310"/>
    </row>
    <row r="4" spans="1:29" s="78" customFormat="1" ht="14.25" customHeight="1">
      <c r="A4" s="80"/>
      <c r="B4" s="81" t="s">
        <v>50</v>
      </c>
      <c r="C4" s="311" t="s">
        <v>122</v>
      </c>
      <c r="D4" s="311"/>
      <c r="E4" s="82"/>
      <c r="F4" s="82"/>
      <c r="G4" s="82"/>
      <c r="H4" s="82"/>
      <c r="I4" s="82"/>
      <c r="J4" s="83"/>
      <c r="K4" s="83"/>
      <c r="L4" s="84"/>
      <c r="M4" s="84"/>
      <c r="N4" s="79"/>
      <c r="O4" s="80"/>
      <c r="P4" s="80"/>
      <c r="Q4" s="80"/>
      <c r="R4" s="80"/>
      <c r="S4" s="80"/>
    </row>
    <row r="5" spans="1:29" s="78" customFormat="1" ht="14.25" customHeight="1">
      <c r="A5" s="80"/>
      <c r="B5" s="85" t="s">
        <v>51</v>
      </c>
      <c r="C5" s="86">
        <v>42978</v>
      </c>
      <c r="D5" s="87"/>
      <c r="E5" s="82"/>
      <c r="F5" s="82"/>
      <c r="G5" s="82"/>
      <c r="H5" s="82"/>
      <c r="I5" s="82"/>
      <c r="J5" s="83"/>
      <c r="K5" s="83"/>
      <c r="L5" s="84"/>
      <c r="M5" s="84"/>
      <c r="N5" s="79"/>
      <c r="O5" s="80"/>
      <c r="P5" s="80"/>
      <c r="Q5" s="80"/>
      <c r="R5" s="80"/>
      <c r="S5" s="80"/>
    </row>
    <row r="6" spans="1:29" ht="16.5" customHeight="1" thickBot="1">
      <c r="B6" s="116"/>
      <c r="C6" s="117"/>
      <c r="D6" s="118"/>
      <c r="E6" s="119"/>
      <c r="F6" s="120"/>
      <c r="G6" s="120"/>
      <c r="H6" s="120"/>
      <c r="I6" s="120"/>
      <c r="J6" s="115"/>
      <c r="K6" s="115"/>
      <c r="N6" s="100"/>
    </row>
    <row r="7" spans="1:29" s="90" customFormat="1" ht="20.100000000000001" customHeight="1" thickBot="1">
      <c r="A7" s="88"/>
      <c r="B7" s="314" t="s">
        <v>19</v>
      </c>
      <c r="C7" s="317" t="s">
        <v>55</v>
      </c>
      <c r="D7" s="318"/>
      <c r="E7" s="318"/>
      <c r="F7" s="318"/>
      <c r="G7" s="318"/>
      <c r="H7" s="318"/>
      <c r="I7" s="319"/>
      <c r="J7" s="89"/>
      <c r="N7" s="100"/>
    </row>
    <row r="8" spans="1:29" s="90" customFormat="1" ht="22.5" customHeight="1" thickTop="1">
      <c r="A8" s="88"/>
      <c r="B8" s="315"/>
      <c r="C8" s="320" t="s">
        <v>52</v>
      </c>
      <c r="D8" s="321"/>
      <c r="E8" s="321"/>
      <c r="F8" s="217" t="s">
        <v>17</v>
      </c>
      <c r="G8" s="321" t="s">
        <v>56</v>
      </c>
      <c r="H8" s="321"/>
      <c r="I8" s="322"/>
      <c r="J8" s="89"/>
      <c r="N8" s="100"/>
    </row>
    <row r="9" spans="1:29" s="90" customFormat="1" ht="21.75" customHeight="1">
      <c r="A9" s="88"/>
      <c r="B9" s="315"/>
      <c r="C9" s="203"/>
      <c r="D9" s="218"/>
      <c r="E9" s="219"/>
      <c r="F9" s="205" t="s">
        <v>57</v>
      </c>
      <c r="G9" s="202"/>
      <c r="H9" s="203"/>
      <c r="I9" s="204"/>
      <c r="J9" s="89"/>
      <c r="K9" s="91"/>
      <c r="N9" s="100"/>
    </row>
    <row r="10" spans="1:29" s="90" customFormat="1" ht="18.95" customHeight="1">
      <c r="A10" s="88"/>
      <c r="B10" s="315"/>
      <c r="C10" s="205" t="s">
        <v>20</v>
      </c>
      <c r="D10" s="201" t="s">
        <v>6</v>
      </c>
      <c r="E10" s="199" t="s">
        <v>5</v>
      </c>
      <c r="F10" s="205" t="s">
        <v>58</v>
      </c>
      <c r="G10" s="206" t="s">
        <v>21</v>
      </c>
      <c r="H10" s="205" t="s">
        <v>22</v>
      </c>
      <c r="I10" s="207" t="s">
        <v>21</v>
      </c>
      <c r="J10" s="89"/>
      <c r="K10" s="92"/>
      <c r="N10" s="100"/>
    </row>
    <row r="11" spans="1:29" s="90" customFormat="1" ht="16.5">
      <c r="A11" s="88"/>
      <c r="B11" s="315"/>
      <c r="C11" s="208" t="s">
        <v>23</v>
      </c>
      <c r="D11" s="209" t="s">
        <v>24</v>
      </c>
      <c r="E11" s="199" t="s">
        <v>25</v>
      </c>
      <c r="F11" s="208" t="s">
        <v>26</v>
      </c>
      <c r="G11" s="206" t="s">
        <v>27</v>
      </c>
      <c r="H11" s="205"/>
      <c r="I11" s="207" t="s">
        <v>53</v>
      </c>
      <c r="J11" s="89"/>
      <c r="K11" s="92"/>
      <c r="L11" s="91"/>
      <c r="N11" s="100"/>
    </row>
    <row r="12" spans="1:29" s="90" customFormat="1" ht="5.0999999999999996" customHeight="1" thickBot="1">
      <c r="A12" s="88"/>
      <c r="B12" s="316"/>
      <c r="C12" s="210"/>
      <c r="D12" s="211"/>
      <c r="E12" s="220"/>
      <c r="F12" s="221"/>
      <c r="G12" s="213"/>
      <c r="H12" s="214"/>
      <c r="I12" s="215"/>
      <c r="J12" s="89"/>
      <c r="K12" s="92"/>
    </row>
    <row r="13" spans="1:29" ht="5.0999999999999996" customHeight="1" thickTop="1">
      <c r="A13" s="93"/>
      <c r="B13" s="94"/>
      <c r="C13" s="95"/>
      <c r="D13" s="96"/>
      <c r="E13" s="97"/>
      <c r="F13" s="95"/>
      <c r="G13" s="97"/>
      <c r="H13" s="121"/>
      <c r="I13" s="98"/>
      <c r="J13" s="99"/>
      <c r="K13" s="100"/>
    </row>
    <row r="14" spans="1:29" ht="18" customHeight="1">
      <c r="A14" s="101"/>
      <c r="B14" s="102" t="s">
        <v>28</v>
      </c>
      <c r="C14" s="103">
        <f>+E59</f>
        <v>256781.44</v>
      </c>
      <c r="D14" s="104">
        <f>+E60</f>
        <v>256781.44</v>
      </c>
      <c r="E14" s="122">
        <f>SUM(C14:D14)</f>
        <v>513562.88</v>
      </c>
      <c r="F14" s="123" t="s">
        <v>54</v>
      </c>
      <c r="G14" s="122">
        <f>+E14+F14</f>
        <v>513562.88</v>
      </c>
      <c r="H14" s="105">
        <f>ROUND(0.18*G14,2)</f>
        <v>92441.32</v>
      </c>
      <c r="I14" s="106">
        <f>+H14+G14</f>
        <v>606004.19999999995</v>
      </c>
      <c r="J14" s="107"/>
      <c r="K14" s="100"/>
    </row>
    <row r="15" spans="1:29" ht="5.0999999999999996" customHeight="1">
      <c r="A15" s="93"/>
      <c r="B15" s="108"/>
      <c r="C15" s="109"/>
      <c r="D15" s="110"/>
      <c r="E15" s="124"/>
      <c r="F15" s="125"/>
      <c r="G15" s="124"/>
      <c r="H15" s="109"/>
      <c r="I15" s="111"/>
      <c r="J15" s="107"/>
      <c r="K15" s="100"/>
    </row>
    <row r="16" spans="1:29" ht="5.0999999999999996" customHeight="1">
      <c r="A16" s="93"/>
      <c r="B16" s="126"/>
      <c r="C16" s="127"/>
      <c r="D16" s="128"/>
      <c r="E16" s="129"/>
      <c r="F16" s="130"/>
      <c r="G16" s="129"/>
      <c r="H16" s="127"/>
      <c r="I16" s="131"/>
      <c r="J16" s="113"/>
      <c r="K16" s="113"/>
      <c r="L16" s="113"/>
      <c r="M16" s="113"/>
      <c r="N16" s="113"/>
      <c r="O16" s="113"/>
      <c r="P16" s="113"/>
      <c r="Q16" s="113"/>
      <c r="R16" s="113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  <c r="AC16" s="114"/>
    </row>
    <row r="17" spans="1:29" ht="15" customHeight="1">
      <c r="A17" s="93"/>
      <c r="B17" s="132">
        <f>B14+30</f>
        <v>30</v>
      </c>
      <c r="C17" s="103">
        <f>ROUND(0.1*F17,2)</f>
        <v>97389.36</v>
      </c>
      <c r="D17" s="104">
        <f>ROUND(0.1*F17,2)</f>
        <v>97389.36</v>
      </c>
      <c r="E17" s="122">
        <f>SUM(C17:D17)</f>
        <v>194778.72</v>
      </c>
      <c r="F17" s="133">
        <f>+valorizado!E54</f>
        <v>973893.61466789967</v>
      </c>
      <c r="G17" s="122">
        <f>+F17-E17</f>
        <v>779114.8946678997</v>
      </c>
      <c r="H17" s="105">
        <f>ROUND(0.18*G17,2)</f>
        <v>140240.68</v>
      </c>
      <c r="I17" s="106">
        <f>+H17+G17</f>
        <v>919355.57466789964</v>
      </c>
      <c r="J17" s="113"/>
      <c r="K17" s="113"/>
      <c r="L17" s="113"/>
      <c r="M17" s="113"/>
      <c r="N17" s="113"/>
      <c r="O17" s="113"/>
      <c r="P17" s="113"/>
      <c r="Q17" s="113"/>
      <c r="R17" s="113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</row>
    <row r="18" spans="1:29" ht="5.0999999999999996" customHeight="1">
      <c r="A18" s="93"/>
      <c r="B18" s="108"/>
      <c r="C18" s="109"/>
      <c r="D18" s="110"/>
      <c r="E18" s="124"/>
      <c r="F18" s="125"/>
      <c r="G18" s="124"/>
      <c r="H18" s="109"/>
      <c r="I18" s="134"/>
      <c r="J18" s="113"/>
      <c r="K18" s="113"/>
      <c r="L18" s="113"/>
      <c r="M18" s="113"/>
      <c r="N18" s="113"/>
      <c r="O18" s="113"/>
      <c r="P18" s="113"/>
      <c r="Q18" s="113"/>
      <c r="R18" s="113"/>
      <c r="S18" s="114"/>
      <c r="T18" s="114"/>
      <c r="U18" s="114"/>
      <c r="V18" s="114"/>
      <c r="W18" s="114"/>
      <c r="X18" s="114"/>
      <c r="Y18" s="114"/>
      <c r="Z18" s="114"/>
      <c r="AA18" s="114"/>
      <c r="AB18" s="114"/>
      <c r="AC18" s="114"/>
    </row>
    <row r="19" spans="1:29" ht="5.0999999999999996" customHeight="1">
      <c r="A19" s="93"/>
      <c r="B19" s="112"/>
      <c r="C19" s="127"/>
      <c r="D19" s="128"/>
      <c r="E19" s="129"/>
      <c r="F19" s="130"/>
      <c r="G19" s="129"/>
      <c r="H19" s="127"/>
      <c r="I19" s="131"/>
      <c r="J19" s="107"/>
      <c r="K19" s="135"/>
      <c r="L19" s="135"/>
      <c r="M19" s="135"/>
      <c r="N19" s="135"/>
      <c r="O19" s="135"/>
      <c r="P19" s="135"/>
      <c r="Q19" s="135"/>
      <c r="R19" s="135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</row>
    <row r="20" spans="1:29" ht="18" customHeight="1">
      <c r="A20" s="93"/>
      <c r="B20" s="102">
        <f>B17+30</f>
        <v>60</v>
      </c>
      <c r="C20" s="103">
        <f>ROUND(0.1*F20,2)</f>
        <v>123997.21</v>
      </c>
      <c r="D20" s="104">
        <f>ROUND(0.1*F20,2)</f>
        <v>123997.21</v>
      </c>
      <c r="E20" s="122">
        <f>SUM(C20:D20)</f>
        <v>247994.42</v>
      </c>
      <c r="F20" s="133">
        <f>+valorizado!F54</f>
        <v>1239972.1246678997</v>
      </c>
      <c r="G20" s="122">
        <f>+F20-E20</f>
        <v>991977.70466789964</v>
      </c>
      <c r="H20" s="105">
        <f>ROUND(0.18*G20,2)</f>
        <v>178555.99</v>
      </c>
      <c r="I20" s="106">
        <f>+H20+G20</f>
        <v>1170533.6946678995</v>
      </c>
      <c r="J20" s="107"/>
      <c r="K20" s="114"/>
      <c r="L20" s="114"/>
      <c r="M20" s="114"/>
      <c r="N20" s="114"/>
      <c r="O20" s="114"/>
      <c r="P20" s="114"/>
      <c r="Q20" s="114"/>
      <c r="R20" s="114"/>
      <c r="S20" s="114"/>
      <c r="T20" s="114"/>
      <c r="U20" s="114"/>
      <c r="V20" s="114"/>
      <c r="W20" s="114"/>
      <c r="X20" s="114"/>
      <c r="Y20" s="114"/>
      <c r="Z20" s="114"/>
      <c r="AA20" s="114"/>
      <c r="AB20" s="114"/>
      <c r="AC20" s="114"/>
    </row>
    <row r="21" spans="1:29" ht="5.0999999999999996" customHeight="1">
      <c r="A21" s="93"/>
      <c r="B21" s="108"/>
      <c r="C21" s="109"/>
      <c r="D21" s="110"/>
      <c r="E21" s="124"/>
      <c r="F21" s="125"/>
      <c r="G21" s="124"/>
      <c r="H21" s="109"/>
      <c r="I21" s="134"/>
      <c r="J21" s="107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114"/>
      <c r="V21" s="114"/>
      <c r="W21" s="114"/>
      <c r="X21" s="114"/>
      <c r="Y21" s="114"/>
      <c r="Z21" s="114"/>
      <c r="AA21" s="114"/>
      <c r="AB21" s="114"/>
      <c r="AC21" s="114"/>
    </row>
    <row r="22" spans="1:29" ht="5.0999999999999996" customHeight="1">
      <c r="A22" s="93"/>
      <c r="B22" s="112"/>
      <c r="C22" s="127"/>
      <c r="D22" s="128"/>
      <c r="E22" s="129"/>
      <c r="F22" s="130"/>
      <c r="G22" s="129"/>
      <c r="H22" s="127"/>
      <c r="I22" s="131"/>
      <c r="J22" s="107"/>
      <c r="K22" s="135"/>
      <c r="L22" s="135"/>
      <c r="M22" s="135"/>
      <c r="N22" s="135"/>
      <c r="O22" s="135"/>
      <c r="P22" s="135"/>
      <c r="Q22" s="135"/>
      <c r="R22" s="135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</row>
    <row r="23" spans="1:29" ht="18" customHeight="1">
      <c r="A23" s="93"/>
      <c r="B23" s="102">
        <f>B20+30</f>
        <v>90</v>
      </c>
      <c r="C23" s="103">
        <f>ROUND(0.1*F23,2)</f>
        <v>35394.870000000003</v>
      </c>
      <c r="D23" s="104">
        <f>ROUND(0.1*F23,2)</f>
        <v>35394.870000000003</v>
      </c>
      <c r="E23" s="122">
        <f>SUM(C23:D23)</f>
        <v>70789.740000000005</v>
      </c>
      <c r="F23" s="133">
        <f>+valorizado!G54</f>
        <v>353948.65066420077</v>
      </c>
      <c r="G23" s="122">
        <f>+F23-E23</f>
        <v>283158.91066420078</v>
      </c>
      <c r="H23" s="105">
        <f>ROUND(0.18*G23,2)</f>
        <v>50968.6</v>
      </c>
      <c r="I23" s="106">
        <f>+H23+G23</f>
        <v>334127.51066420076</v>
      </c>
      <c r="J23" s="107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</row>
    <row r="24" spans="1:29" ht="5.0999999999999996" customHeight="1">
      <c r="A24" s="93"/>
      <c r="B24" s="108"/>
      <c r="C24" s="109"/>
      <c r="D24" s="110"/>
      <c r="E24" s="124"/>
      <c r="F24" s="125"/>
      <c r="G24" s="124"/>
      <c r="H24" s="109"/>
      <c r="I24" s="134"/>
      <c r="J24" s="107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</row>
    <row r="25" spans="1:29" ht="5.0999999999999996" customHeight="1" thickBot="1">
      <c r="A25" s="93"/>
      <c r="B25" s="112"/>
      <c r="C25" s="127"/>
      <c r="D25" s="128"/>
      <c r="E25" s="129"/>
      <c r="F25" s="130"/>
      <c r="G25" s="129"/>
      <c r="H25" s="127"/>
      <c r="I25" s="131"/>
      <c r="J25" s="107"/>
      <c r="K25" s="135"/>
      <c r="L25" s="135"/>
      <c r="M25" s="135"/>
      <c r="N25" s="135"/>
      <c r="O25" s="135"/>
      <c r="P25" s="135"/>
      <c r="Q25" s="135"/>
      <c r="R25" s="135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</row>
    <row r="26" spans="1:29" s="139" customFormat="1" ht="6" customHeight="1" thickTop="1">
      <c r="A26" s="137"/>
      <c r="B26" s="222"/>
      <c r="C26" s="223"/>
      <c r="D26" s="224"/>
      <c r="E26" s="225"/>
      <c r="F26" s="224"/>
      <c r="G26" s="225"/>
      <c r="H26" s="224"/>
      <c r="I26" s="226"/>
      <c r="J26" s="138"/>
    </row>
    <row r="27" spans="1:29" s="142" customFormat="1" ht="12.75">
      <c r="A27" s="140"/>
      <c r="B27" s="227" t="s">
        <v>47</v>
      </c>
      <c r="C27" s="216">
        <f>ROUND(SUM(C16:C25)-C14,1)</f>
        <v>0</v>
      </c>
      <c r="D27" s="216">
        <f>ROUND(SUM(D16:D25)-D14,1)</f>
        <v>0</v>
      </c>
      <c r="E27" s="228">
        <f>ROUND(E14-SUM(E16:E25),1)</f>
        <v>0</v>
      </c>
      <c r="F27" s="228">
        <f>SUM(F16:F26)</f>
        <v>2567814.3900000006</v>
      </c>
      <c r="G27" s="229">
        <f>SUM(G13:G26)</f>
        <v>2567814.39</v>
      </c>
      <c r="H27" s="228">
        <f>SUM(H13:H26)</f>
        <v>462206.58999999997</v>
      </c>
      <c r="I27" s="230">
        <f>SUM(I13:I26)</f>
        <v>3030020.98</v>
      </c>
      <c r="J27" s="141"/>
    </row>
    <row r="28" spans="1:29" s="139" customFormat="1" ht="6" customHeight="1" thickBot="1">
      <c r="A28" s="137"/>
      <c r="B28" s="231"/>
      <c r="C28" s="232"/>
      <c r="D28" s="233"/>
      <c r="E28" s="234"/>
      <c r="F28" s="233"/>
      <c r="G28" s="234"/>
      <c r="H28" s="233"/>
      <c r="I28" s="235"/>
      <c r="J28" s="138"/>
    </row>
    <row r="29" spans="1:29" s="115" customFormat="1" ht="21.75" customHeight="1">
      <c r="A29" s="93"/>
      <c r="B29" s="97"/>
      <c r="C29" s="143"/>
      <c r="D29" s="143"/>
      <c r="E29" s="143"/>
      <c r="F29" s="144"/>
      <c r="G29" s="143"/>
      <c r="H29" s="143"/>
      <c r="I29" s="143"/>
      <c r="J29" s="145"/>
    </row>
    <row r="30" spans="1:29" s="115" customFormat="1" ht="21.75" customHeight="1" thickBot="1">
      <c r="A30" s="93"/>
      <c r="B30" s="97"/>
      <c r="C30" s="143"/>
      <c r="D30" s="143"/>
      <c r="E30" s="143"/>
      <c r="F30" s="144"/>
      <c r="G30" s="143"/>
      <c r="H30" s="143"/>
      <c r="I30" s="143"/>
      <c r="J30" s="145"/>
    </row>
    <row r="31" spans="1:29" s="90" customFormat="1" ht="20.100000000000001" customHeight="1" thickBot="1">
      <c r="A31" s="88"/>
      <c r="B31" s="314" t="s">
        <v>19</v>
      </c>
      <c r="C31" s="317" t="s">
        <v>59</v>
      </c>
      <c r="D31" s="318"/>
      <c r="E31" s="318"/>
      <c r="F31" s="318"/>
      <c r="G31" s="318"/>
      <c r="H31" s="318"/>
      <c r="I31" s="319"/>
      <c r="J31" s="89"/>
    </row>
    <row r="32" spans="1:29" s="90" customFormat="1" ht="22.5" customHeight="1" thickTop="1">
      <c r="A32" s="88"/>
      <c r="B32" s="315"/>
      <c r="C32" s="320" t="s">
        <v>52</v>
      </c>
      <c r="D32" s="321"/>
      <c r="E32" s="321"/>
      <c r="F32" s="217" t="s">
        <v>17</v>
      </c>
      <c r="G32" s="323" t="s">
        <v>60</v>
      </c>
      <c r="H32" s="324"/>
      <c r="I32" s="325"/>
      <c r="J32" s="89"/>
    </row>
    <row r="33" spans="1:29" s="90" customFormat="1" ht="18.75" customHeight="1">
      <c r="A33" s="88"/>
      <c r="B33" s="315"/>
      <c r="C33" s="203"/>
      <c r="D33" s="218"/>
      <c r="E33" s="236"/>
      <c r="F33" s="205" t="s">
        <v>18</v>
      </c>
      <c r="G33" s="199"/>
      <c r="H33" s="200"/>
      <c r="I33" s="237"/>
      <c r="J33" s="89"/>
      <c r="K33" s="91"/>
    </row>
    <row r="34" spans="1:29" s="90" customFormat="1" ht="18.95" customHeight="1">
      <c r="A34" s="88"/>
      <c r="B34" s="315"/>
      <c r="C34" s="205" t="s">
        <v>20</v>
      </c>
      <c r="D34" s="201" t="s">
        <v>6</v>
      </c>
      <c r="E34" s="201" t="s">
        <v>5</v>
      </c>
      <c r="F34" s="205" t="s">
        <v>21</v>
      </c>
      <c r="G34" s="199" t="s">
        <v>21</v>
      </c>
      <c r="H34" s="205" t="s">
        <v>22</v>
      </c>
      <c r="I34" s="207" t="s">
        <v>21</v>
      </c>
      <c r="J34" s="89"/>
      <c r="K34" s="92"/>
    </row>
    <row r="35" spans="1:29" s="90" customFormat="1" ht="16.5">
      <c r="A35" s="88"/>
      <c r="B35" s="315"/>
      <c r="C35" s="208" t="s">
        <v>23</v>
      </c>
      <c r="D35" s="209" t="s">
        <v>24</v>
      </c>
      <c r="E35" s="201" t="s">
        <v>25</v>
      </c>
      <c r="F35" s="208" t="s">
        <v>26</v>
      </c>
      <c r="G35" s="199" t="s">
        <v>27</v>
      </c>
      <c r="H35" s="205"/>
      <c r="I35" s="207" t="s">
        <v>53</v>
      </c>
      <c r="J35" s="89"/>
      <c r="K35" s="92"/>
      <c r="L35" s="91"/>
    </row>
    <row r="36" spans="1:29" s="90" customFormat="1" ht="5.0999999999999996" customHeight="1" thickBot="1">
      <c r="A36" s="88"/>
      <c r="B36" s="316"/>
      <c r="C36" s="210"/>
      <c r="D36" s="211"/>
      <c r="E36" s="212"/>
      <c r="F36" s="221"/>
      <c r="G36" s="220"/>
      <c r="H36" s="214"/>
      <c r="I36" s="215"/>
      <c r="J36" s="89"/>
      <c r="K36" s="92"/>
    </row>
    <row r="37" spans="1:29" s="150" customFormat="1" ht="5.0999999999999996" customHeight="1" thickTop="1" thickBot="1">
      <c r="A37" s="155"/>
      <c r="B37" s="257"/>
      <c r="C37" s="258"/>
      <c r="D37" s="258"/>
      <c r="E37" s="258"/>
      <c r="F37" s="258"/>
      <c r="G37" s="258"/>
      <c r="H37" s="258"/>
      <c r="I37" s="259"/>
      <c r="J37" s="159"/>
      <c r="K37" s="117"/>
    </row>
    <row r="38" spans="1:29" s="150" customFormat="1" ht="12.75">
      <c r="A38" s="146"/>
      <c r="B38" s="239">
        <v>0</v>
      </c>
      <c r="C38" s="105">
        <f>+C14</f>
        <v>256781.44</v>
      </c>
      <c r="D38" s="105">
        <f>+D14</f>
        <v>256781.44</v>
      </c>
      <c r="E38" s="105">
        <f>SUM(C38:D38)</f>
        <v>513562.88</v>
      </c>
      <c r="F38" s="105" t="s">
        <v>54</v>
      </c>
      <c r="G38" s="105">
        <f>+E38+F38</f>
        <v>513562.88</v>
      </c>
      <c r="H38" s="105">
        <f>ROUND(0.18*G38,2)</f>
        <v>92441.32</v>
      </c>
      <c r="I38" s="160">
        <f>+H38+G38</f>
        <v>606004.19999999995</v>
      </c>
      <c r="J38" s="149"/>
      <c r="K38" s="117"/>
    </row>
    <row r="39" spans="1:29" s="150" customFormat="1" ht="5.0999999999999996" customHeight="1">
      <c r="A39" s="155"/>
      <c r="B39" s="238"/>
      <c r="C39" s="152"/>
      <c r="D39" s="152"/>
      <c r="E39" s="152"/>
      <c r="F39" s="152"/>
      <c r="G39" s="152"/>
      <c r="H39" s="152"/>
      <c r="I39" s="162"/>
      <c r="J39" s="149"/>
      <c r="K39" s="117"/>
    </row>
    <row r="40" spans="1:29" s="150" customFormat="1" ht="5.0999999999999996" customHeight="1">
      <c r="A40" s="155"/>
      <c r="B40" s="132"/>
      <c r="C40" s="105"/>
      <c r="D40" s="147"/>
      <c r="E40" s="147"/>
      <c r="F40" s="156"/>
      <c r="G40" s="148"/>
      <c r="H40" s="105"/>
      <c r="I40" s="160"/>
      <c r="J40" s="161"/>
      <c r="K40" s="161"/>
      <c r="L40" s="161"/>
      <c r="M40" s="161"/>
      <c r="N40" s="161"/>
      <c r="O40" s="161"/>
      <c r="P40" s="161"/>
      <c r="Q40" s="161"/>
      <c r="R40" s="161"/>
      <c r="S40" s="117"/>
      <c r="T40" s="117"/>
      <c r="U40" s="117"/>
      <c r="V40" s="117"/>
      <c r="W40" s="117"/>
      <c r="X40" s="117"/>
      <c r="Y40" s="117"/>
      <c r="Z40" s="117"/>
      <c r="AA40" s="117"/>
      <c r="AB40" s="117"/>
      <c r="AC40" s="117"/>
    </row>
    <row r="41" spans="1:29" s="150" customFormat="1" ht="12.75">
      <c r="A41" s="155"/>
      <c r="B41" s="102">
        <v>30</v>
      </c>
      <c r="C41" s="105">
        <f>+C17</f>
        <v>97389.36</v>
      </c>
      <c r="D41" s="147">
        <f>+D17</f>
        <v>97389.36</v>
      </c>
      <c r="E41" s="147">
        <f>SUM(C41:D41)</f>
        <v>194778.72</v>
      </c>
      <c r="F41" s="105">
        <f>+valorizado!E64</f>
        <v>1259611.4546678995</v>
      </c>
      <c r="G41" s="148">
        <f>+F41-E41</f>
        <v>1064832.7346678996</v>
      </c>
      <c r="H41" s="105">
        <f>ROUND(0.18*G41,2)</f>
        <v>191669.89</v>
      </c>
      <c r="I41" s="106">
        <f>+H41+G41</f>
        <v>1256502.6246678997</v>
      </c>
      <c r="J41" s="161"/>
      <c r="K41" s="161"/>
      <c r="L41" s="161"/>
      <c r="M41" s="161"/>
      <c r="N41" s="161"/>
      <c r="O41" s="161"/>
      <c r="P41" s="161"/>
      <c r="Q41" s="161"/>
      <c r="R41" s="161"/>
      <c r="S41" s="117"/>
      <c r="T41" s="117"/>
      <c r="U41" s="117"/>
      <c r="V41" s="117"/>
      <c r="W41" s="117"/>
      <c r="X41" s="117"/>
      <c r="Y41" s="117"/>
      <c r="Z41" s="117"/>
      <c r="AA41" s="117"/>
      <c r="AB41" s="117"/>
      <c r="AC41" s="117"/>
    </row>
    <row r="42" spans="1:29" s="150" customFormat="1" ht="5.0999999999999996" customHeight="1">
      <c r="A42" s="155"/>
      <c r="B42" s="151"/>
      <c r="C42" s="152"/>
      <c r="D42" s="153"/>
      <c r="E42" s="153"/>
      <c r="F42" s="152"/>
      <c r="G42" s="154"/>
      <c r="H42" s="152"/>
      <c r="I42" s="162"/>
      <c r="J42" s="161"/>
      <c r="K42" s="161"/>
      <c r="L42" s="161"/>
      <c r="M42" s="161"/>
      <c r="N42" s="161"/>
      <c r="O42" s="161"/>
      <c r="P42" s="161"/>
      <c r="Q42" s="161"/>
      <c r="R42" s="161"/>
      <c r="S42" s="117"/>
      <c r="T42" s="117"/>
      <c r="U42" s="117"/>
      <c r="V42" s="117"/>
      <c r="W42" s="117"/>
      <c r="X42" s="117"/>
      <c r="Y42" s="117"/>
      <c r="Z42" s="117"/>
      <c r="AA42" s="117"/>
      <c r="AB42" s="117"/>
      <c r="AC42" s="117"/>
    </row>
    <row r="43" spans="1:29" s="150" customFormat="1" ht="5.0999999999999996" customHeight="1" thickBot="1">
      <c r="A43" s="155"/>
      <c r="B43" s="102"/>
      <c r="C43" s="156"/>
      <c r="D43" s="158"/>
      <c r="E43" s="158"/>
      <c r="F43" s="147"/>
      <c r="G43" s="157"/>
      <c r="H43" s="156"/>
      <c r="I43" s="106"/>
      <c r="J43" s="149"/>
      <c r="K43" s="163"/>
      <c r="L43" s="163"/>
      <c r="M43" s="163"/>
      <c r="N43" s="163"/>
      <c r="O43" s="163"/>
      <c r="P43" s="163"/>
      <c r="Q43" s="163"/>
      <c r="R43" s="163"/>
      <c r="S43" s="117"/>
      <c r="T43" s="117"/>
      <c r="U43" s="117"/>
      <c r="V43" s="117"/>
      <c r="W43" s="117"/>
      <c r="X43" s="117"/>
      <c r="Y43" s="117"/>
      <c r="Z43" s="117"/>
      <c r="AA43" s="117"/>
      <c r="AB43" s="117"/>
      <c r="AC43" s="117"/>
    </row>
    <row r="44" spans="1:29" s="150" customFormat="1" ht="12.75">
      <c r="A44" s="155"/>
      <c r="B44" s="102">
        <f>B41+30</f>
        <v>60</v>
      </c>
      <c r="C44" s="105">
        <f>+C20</f>
        <v>123997.21</v>
      </c>
      <c r="D44" s="147">
        <f>+D20</f>
        <v>123997.21</v>
      </c>
      <c r="E44" s="147">
        <f>SUM(C44:D44)</f>
        <v>247994.42</v>
      </c>
      <c r="F44" s="147">
        <f>+valorizado!F64</f>
        <v>1593406.9446678997</v>
      </c>
      <c r="G44" s="148">
        <f>+F44-E44</f>
        <v>1345412.5246678998</v>
      </c>
      <c r="H44" s="105">
        <f>ROUND(0.18*G44,2)</f>
        <v>242174.25</v>
      </c>
      <c r="I44" s="160">
        <f>+H44+G44</f>
        <v>1587586.7746678998</v>
      </c>
      <c r="J44" s="164"/>
      <c r="K44" s="117"/>
      <c r="L44" s="117"/>
      <c r="M44" s="117"/>
      <c r="N44" s="117"/>
      <c r="O44" s="117"/>
      <c r="P44" s="117"/>
      <c r="Q44" s="117"/>
      <c r="R44" s="117"/>
      <c r="S44" s="117"/>
      <c r="T44" s="117"/>
      <c r="U44" s="117"/>
      <c r="V44" s="117"/>
      <c r="W44" s="117"/>
      <c r="X44" s="117"/>
      <c r="Y44" s="117"/>
      <c r="Z44" s="117"/>
      <c r="AA44" s="117"/>
      <c r="AB44" s="117"/>
      <c r="AC44" s="117"/>
    </row>
    <row r="45" spans="1:29" s="150" customFormat="1" ht="5.0999999999999996" customHeight="1">
      <c r="A45" s="155"/>
      <c r="B45" s="151"/>
      <c r="C45" s="152"/>
      <c r="D45" s="153"/>
      <c r="E45" s="153"/>
      <c r="F45" s="153"/>
      <c r="G45" s="154"/>
      <c r="H45" s="152"/>
      <c r="I45" s="106"/>
      <c r="J45" s="149"/>
      <c r="K45" s="117"/>
      <c r="L45" s="117"/>
      <c r="M45" s="117"/>
      <c r="N45" s="117"/>
      <c r="O45" s="117"/>
      <c r="P45" s="117"/>
      <c r="Q45" s="117"/>
      <c r="R45" s="117"/>
      <c r="S45" s="117"/>
      <c r="T45" s="117"/>
      <c r="U45" s="117"/>
      <c r="V45" s="117"/>
      <c r="W45" s="117"/>
      <c r="X45" s="117"/>
      <c r="Y45" s="117"/>
      <c r="Z45" s="117"/>
      <c r="AA45" s="117"/>
      <c r="AB45" s="117"/>
      <c r="AC45" s="117"/>
    </row>
    <row r="46" spans="1:29" s="150" customFormat="1" ht="5.0999999999999996" customHeight="1">
      <c r="A46" s="155"/>
      <c r="B46" s="102"/>
      <c r="C46" s="156"/>
      <c r="D46" s="158"/>
      <c r="E46" s="158"/>
      <c r="F46" s="147"/>
      <c r="G46" s="157"/>
      <c r="H46" s="156"/>
      <c r="I46" s="165"/>
      <c r="J46" s="149"/>
      <c r="K46" s="163"/>
      <c r="L46" s="163"/>
      <c r="M46" s="163"/>
      <c r="N46" s="163"/>
      <c r="O46" s="163"/>
      <c r="P46" s="163"/>
      <c r="Q46" s="163"/>
      <c r="R46" s="163"/>
      <c r="S46" s="117"/>
      <c r="T46" s="117"/>
      <c r="U46" s="117"/>
      <c r="V46" s="117"/>
      <c r="W46" s="117"/>
      <c r="X46" s="117"/>
      <c r="Y46" s="117"/>
      <c r="Z46" s="117"/>
      <c r="AA46" s="117"/>
      <c r="AB46" s="117"/>
      <c r="AC46" s="117"/>
    </row>
    <row r="47" spans="1:29" s="150" customFormat="1" ht="12.75">
      <c r="A47" s="155"/>
      <c r="B47" s="102">
        <f>B44+30</f>
        <v>90</v>
      </c>
      <c r="C47" s="105">
        <f>+C23</f>
        <v>35394.870000000003</v>
      </c>
      <c r="D47" s="147">
        <f>+D23</f>
        <v>35394.870000000003</v>
      </c>
      <c r="E47" s="147">
        <f>SUM(C47:D47)</f>
        <v>70789.740000000005</v>
      </c>
      <c r="F47" s="147">
        <f>+valorizado!G64</f>
        <v>481890.47066420084</v>
      </c>
      <c r="G47" s="148">
        <f>+F47-E47</f>
        <v>411100.73066420085</v>
      </c>
      <c r="H47" s="105">
        <f>ROUND(0.18*G47,2)</f>
        <v>73998.13</v>
      </c>
      <c r="I47" s="160">
        <f>+H47+G47+0.01</f>
        <v>485098.87066420086</v>
      </c>
      <c r="J47" s="149"/>
      <c r="K47" s="117"/>
      <c r="L47" s="117"/>
      <c r="M47" s="117"/>
      <c r="N47" s="117"/>
      <c r="O47" s="117"/>
      <c r="P47" s="117"/>
      <c r="Q47" s="117"/>
      <c r="R47" s="117"/>
      <c r="S47" s="117"/>
      <c r="T47" s="117"/>
      <c r="U47" s="117"/>
      <c r="V47" s="117"/>
      <c r="W47" s="117"/>
      <c r="X47" s="117"/>
      <c r="Y47" s="117"/>
      <c r="Z47" s="117"/>
      <c r="AA47" s="117"/>
      <c r="AB47" s="117"/>
      <c r="AC47" s="117"/>
    </row>
    <row r="48" spans="1:29" s="150" customFormat="1" ht="5.0999999999999996" customHeight="1">
      <c r="A48" s="155"/>
      <c r="B48" s="151"/>
      <c r="C48" s="152"/>
      <c r="D48" s="153"/>
      <c r="E48" s="153"/>
      <c r="F48" s="153"/>
      <c r="G48" s="154"/>
      <c r="H48" s="152"/>
      <c r="I48" s="162"/>
      <c r="J48" s="149"/>
      <c r="K48" s="117"/>
      <c r="L48" s="117"/>
      <c r="M48" s="117"/>
      <c r="N48" s="117"/>
      <c r="O48" s="117"/>
      <c r="P48" s="117"/>
      <c r="Q48" s="117"/>
      <c r="R48" s="117"/>
      <c r="S48" s="117"/>
      <c r="T48" s="117"/>
      <c r="U48" s="117"/>
      <c r="V48" s="117"/>
      <c r="W48" s="117"/>
      <c r="X48" s="117"/>
      <c r="Y48" s="117"/>
      <c r="Z48" s="117"/>
      <c r="AA48" s="117"/>
      <c r="AB48" s="117"/>
      <c r="AC48" s="117"/>
    </row>
    <row r="49" spans="1:29" s="150" customFormat="1" ht="5.0999999999999996" customHeight="1" thickBot="1">
      <c r="A49" s="155"/>
      <c r="B49" s="102"/>
      <c r="C49" s="156"/>
      <c r="D49" s="158"/>
      <c r="E49" s="158"/>
      <c r="F49" s="147"/>
      <c r="G49" s="157"/>
      <c r="H49" s="156"/>
      <c r="I49" s="165"/>
      <c r="J49" s="149"/>
      <c r="K49" s="163"/>
      <c r="L49" s="163"/>
      <c r="M49" s="163"/>
      <c r="N49" s="163"/>
      <c r="O49" s="163"/>
      <c r="P49" s="163"/>
      <c r="Q49" s="163"/>
      <c r="R49" s="163"/>
      <c r="S49" s="117"/>
      <c r="T49" s="117"/>
      <c r="U49" s="117"/>
      <c r="V49" s="117"/>
      <c r="W49" s="117"/>
      <c r="X49" s="117"/>
      <c r="Y49" s="117"/>
      <c r="Z49" s="117"/>
      <c r="AA49" s="117"/>
      <c r="AB49" s="117"/>
      <c r="AC49" s="117"/>
    </row>
    <row r="50" spans="1:29" s="139" customFormat="1" ht="6" customHeight="1" thickTop="1">
      <c r="A50" s="137"/>
      <c r="B50" s="222"/>
      <c r="C50" s="240"/>
      <c r="D50" s="241"/>
      <c r="E50" s="242"/>
      <c r="F50" s="241"/>
      <c r="G50" s="243"/>
      <c r="H50" s="241"/>
      <c r="I50" s="244"/>
      <c r="J50" s="138"/>
    </row>
    <row r="51" spans="1:29" s="139" customFormat="1" ht="12.75">
      <c r="A51" s="137"/>
      <c r="B51" s="245" t="s">
        <v>29</v>
      </c>
      <c r="C51" s="216">
        <f>ROUND(SUM(C40:C49)-C38,1)</f>
        <v>0</v>
      </c>
      <c r="D51" s="216">
        <f>ROUND(SUM(D40:D49)-D38,1)</f>
        <v>0</v>
      </c>
      <c r="E51" s="228">
        <f>ROUND(E38-SUM(E40:E49),1)</f>
        <v>0</v>
      </c>
      <c r="F51" s="246">
        <f>SUM(F37:F50)</f>
        <v>3334908.87</v>
      </c>
      <c r="G51" s="247">
        <f>SUM(G37:G50)</f>
        <v>3334908.87</v>
      </c>
      <c r="H51" s="246">
        <f>SUM(H37:H50)</f>
        <v>600283.59</v>
      </c>
      <c r="I51" s="248">
        <f>SUM(I37:I50)</f>
        <v>3935192.47</v>
      </c>
      <c r="J51" s="138"/>
    </row>
    <row r="52" spans="1:29" s="139" customFormat="1" ht="6" customHeight="1" thickBot="1">
      <c r="A52" s="137"/>
      <c r="B52" s="231"/>
      <c r="C52" s="249"/>
      <c r="D52" s="250"/>
      <c r="E52" s="251"/>
      <c r="F52" s="250"/>
      <c r="G52" s="252"/>
      <c r="H52" s="253"/>
      <c r="I52" s="254"/>
      <c r="J52" s="138"/>
    </row>
    <row r="53" spans="1:29" ht="7.5" customHeight="1" thickTop="1">
      <c r="A53" s="93"/>
      <c r="B53" s="166"/>
      <c r="C53" s="167"/>
      <c r="D53" s="167"/>
      <c r="E53" s="167"/>
      <c r="F53" s="168"/>
      <c r="G53" s="167"/>
      <c r="H53" s="167"/>
      <c r="I53" s="169"/>
      <c r="J53" s="107"/>
    </row>
    <row r="54" spans="1:29" ht="17.25" customHeight="1">
      <c r="B54" s="312" t="s">
        <v>30</v>
      </c>
      <c r="C54" s="313"/>
      <c r="D54" s="313"/>
      <c r="E54" s="313"/>
      <c r="F54" s="313"/>
      <c r="G54" s="136"/>
      <c r="H54" s="170"/>
      <c r="I54" s="171">
        <f>+I51</f>
        <v>3935192.47</v>
      </c>
      <c r="J54" s="107"/>
    </row>
    <row r="55" spans="1:29" ht="2.25" customHeight="1" thickBot="1">
      <c r="B55" s="172"/>
      <c r="C55" s="173"/>
      <c r="D55" s="173"/>
      <c r="E55" s="173"/>
      <c r="F55" s="173"/>
      <c r="G55" s="173"/>
      <c r="H55" s="173"/>
      <c r="I55" s="174"/>
      <c r="J55" s="99"/>
    </row>
    <row r="56" spans="1:29" ht="8.25" customHeight="1">
      <c r="P56" s="175"/>
    </row>
    <row r="57" spans="1:29" ht="13.5" customHeight="1">
      <c r="B57" s="176" t="s">
        <v>61</v>
      </c>
      <c r="P57" s="175"/>
    </row>
    <row r="58" spans="1:29" s="150" customFormat="1" ht="14.1" customHeight="1">
      <c r="A58" s="116"/>
      <c r="B58" s="116" t="s">
        <v>62</v>
      </c>
      <c r="D58" s="178"/>
      <c r="E58" s="179">
        <f>+valorizado!D54</f>
        <v>2567814.3899999997</v>
      </c>
      <c r="F58" s="180"/>
      <c r="G58" s="180"/>
      <c r="H58" s="180"/>
      <c r="I58" s="180"/>
      <c r="J58" s="116"/>
      <c r="K58" s="116"/>
    </row>
    <row r="59" spans="1:29" s="150" customFormat="1" ht="14.1" customHeight="1">
      <c r="A59" s="181"/>
      <c r="B59" s="116" t="s">
        <v>63</v>
      </c>
      <c r="C59" s="182"/>
      <c r="D59" s="183"/>
      <c r="E59" s="177">
        <f>ROUND(0.1*E58,2)</f>
        <v>256781.44</v>
      </c>
      <c r="F59" s="184"/>
      <c r="G59" s="181"/>
      <c r="H59" s="181"/>
      <c r="I59" s="181"/>
      <c r="J59" s="116"/>
      <c r="K59" s="116"/>
    </row>
    <row r="60" spans="1:29" s="150" customFormat="1" ht="14.1" customHeight="1">
      <c r="A60" s="181"/>
      <c r="B60" s="116" t="s">
        <v>64</v>
      </c>
      <c r="C60" s="182"/>
      <c r="D60" s="183"/>
      <c r="E60" s="177">
        <f>ROUND(0.1*E58,2)</f>
        <v>256781.44</v>
      </c>
      <c r="F60" s="184"/>
      <c r="G60" s="181"/>
      <c r="H60" s="181"/>
      <c r="I60" s="181"/>
      <c r="J60" s="116"/>
      <c r="K60" s="116"/>
    </row>
    <row r="61" spans="1:29" ht="21">
      <c r="A61" s="185"/>
      <c r="B61" s="186"/>
      <c r="C61" s="187"/>
      <c r="D61" s="187"/>
      <c r="E61" s="187"/>
      <c r="F61" s="188"/>
      <c r="G61" s="188"/>
      <c r="H61" s="189"/>
      <c r="I61" s="189"/>
      <c r="J61" s="115"/>
      <c r="K61" s="115"/>
    </row>
    <row r="62" spans="1:29" ht="15">
      <c r="B62" s="116"/>
      <c r="C62" s="117"/>
      <c r="D62" s="118"/>
      <c r="E62" s="119"/>
      <c r="F62" s="120"/>
      <c r="G62" s="120"/>
      <c r="H62" s="120"/>
      <c r="I62" s="120"/>
      <c r="J62" s="115"/>
      <c r="K62" s="115"/>
    </row>
    <row r="63" spans="1:29" ht="15">
      <c r="B63" s="116"/>
      <c r="C63" s="117"/>
      <c r="D63" s="118"/>
      <c r="E63" s="119"/>
      <c r="F63" s="120"/>
      <c r="G63" s="120"/>
      <c r="H63" s="120"/>
      <c r="I63" s="120"/>
      <c r="J63" s="115"/>
      <c r="K63" s="115"/>
    </row>
    <row r="64" spans="1:29" ht="15">
      <c r="B64" s="116"/>
      <c r="C64" s="117"/>
      <c r="D64" s="118"/>
      <c r="E64" s="119"/>
      <c r="F64" s="120"/>
      <c r="G64" s="120"/>
      <c r="H64" s="120"/>
      <c r="I64" s="120"/>
      <c r="J64" s="115"/>
      <c r="K64" s="115"/>
    </row>
    <row r="65" spans="2:11" ht="15">
      <c r="B65" s="116"/>
      <c r="C65" s="190"/>
      <c r="D65" s="118"/>
      <c r="E65" s="119"/>
      <c r="F65" s="120"/>
      <c r="G65" s="120"/>
      <c r="H65" s="120"/>
      <c r="I65" s="120"/>
      <c r="J65" s="115"/>
      <c r="K65" s="115"/>
    </row>
    <row r="66" spans="2:11" ht="15">
      <c r="B66" s="116"/>
      <c r="C66" s="117"/>
      <c r="D66" s="118"/>
      <c r="E66" s="119"/>
      <c r="F66" s="120"/>
      <c r="G66" s="120"/>
      <c r="H66" s="120"/>
      <c r="I66" s="120"/>
      <c r="J66" s="115"/>
      <c r="K66" s="115"/>
    </row>
    <row r="67" spans="2:11" ht="15">
      <c r="B67" s="116"/>
      <c r="C67" s="117"/>
      <c r="D67" s="118"/>
      <c r="E67" s="119"/>
      <c r="F67" s="120"/>
      <c r="G67" s="120"/>
      <c r="H67" s="120"/>
      <c r="I67" s="120"/>
      <c r="J67" s="115"/>
      <c r="K67" s="115"/>
    </row>
    <row r="68" spans="2:11" ht="15">
      <c r="B68" s="116"/>
      <c r="C68" s="117"/>
      <c r="D68" s="118"/>
      <c r="E68" s="119"/>
      <c r="F68" s="120"/>
      <c r="G68" s="120"/>
      <c r="H68" s="120"/>
      <c r="I68" s="120"/>
      <c r="J68" s="115"/>
      <c r="K68" s="115"/>
    </row>
    <row r="69" spans="2:11" ht="15">
      <c r="B69" s="116"/>
      <c r="C69" s="117"/>
      <c r="D69" s="118"/>
      <c r="E69" s="119"/>
      <c r="F69" s="120"/>
      <c r="G69" s="120"/>
      <c r="H69" s="120"/>
      <c r="I69" s="120"/>
      <c r="J69" s="115"/>
      <c r="K69" s="115"/>
    </row>
    <row r="70" spans="2:11" ht="15">
      <c r="B70" s="116"/>
      <c r="C70" s="117"/>
      <c r="D70" s="118"/>
      <c r="E70" s="119"/>
      <c r="F70" s="120"/>
      <c r="G70" s="120"/>
      <c r="H70" s="120"/>
      <c r="I70" s="120"/>
      <c r="J70" s="115"/>
      <c r="K70" s="115"/>
    </row>
    <row r="71" spans="2:11" ht="15">
      <c r="B71" s="116"/>
      <c r="C71" s="117"/>
      <c r="D71" s="118"/>
      <c r="E71" s="119"/>
      <c r="F71" s="120"/>
      <c r="G71" s="120"/>
      <c r="H71" s="120"/>
      <c r="I71" s="120"/>
      <c r="J71" s="115"/>
      <c r="K71" s="115"/>
    </row>
    <row r="72" spans="2:11" ht="15">
      <c r="B72" s="116"/>
      <c r="C72" s="117"/>
      <c r="D72" s="118"/>
      <c r="E72" s="119"/>
      <c r="F72" s="120"/>
      <c r="G72" s="120"/>
      <c r="H72" s="120"/>
      <c r="I72" s="120"/>
      <c r="J72" s="115"/>
      <c r="K72" s="115"/>
    </row>
    <row r="73" spans="2:11" ht="15">
      <c r="B73" s="116"/>
      <c r="C73" s="117"/>
      <c r="D73" s="118"/>
      <c r="E73" s="119"/>
      <c r="F73" s="120"/>
      <c r="G73" s="120"/>
      <c r="H73" s="120"/>
      <c r="I73" s="120"/>
      <c r="J73" s="115"/>
      <c r="K73" s="115"/>
    </row>
    <row r="74" spans="2:11" ht="15">
      <c r="B74" s="116"/>
      <c r="C74" s="117"/>
      <c r="D74" s="118"/>
      <c r="E74" s="119"/>
      <c r="F74" s="120"/>
      <c r="G74" s="120"/>
      <c r="H74" s="120"/>
      <c r="I74" s="120"/>
      <c r="J74" s="115"/>
      <c r="K74" s="115"/>
    </row>
    <row r="75" spans="2:11" ht="15">
      <c r="B75" s="116"/>
      <c r="C75" s="117"/>
      <c r="D75" s="118"/>
      <c r="E75" s="119"/>
      <c r="F75" s="120"/>
      <c r="G75" s="120"/>
      <c r="H75" s="120"/>
      <c r="I75" s="120"/>
      <c r="J75" s="115"/>
      <c r="K75" s="115"/>
    </row>
    <row r="76" spans="2:11" ht="15">
      <c r="B76" s="116"/>
      <c r="C76" s="117"/>
      <c r="D76" s="118"/>
      <c r="E76" s="119"/>
      <c r="F76" s="120"/>
      <c r="G76" s="120"/>
      <c r="H76" s="120"/>
      <c r="I76" s="120"/>
      <c r="J76" s="115"/>
      <c r="K76" s="115"/>
    </row>
    <row r="77" spans="2:11" ht="15">
      <c r="B77" s="116"/>
      <c r="C77" s="117"/>
      <c r="D77" s="118"/>
      <c r="E77" s="119"/>
      <c r="F77" s="120"/>
      <c r="G77" s="120"/>
      <c r="H77" s="120"/>
      <c r="I77" s="120"/>
      <c r="J77" s="115"/>
      <c r="K77" s="115"/>
    </row>
    <row r="78" spans="2:11" ht="15">
      <c r="B78" s="116"/>
      <c r="C78" s="117"/>
      <c r="D78" s="118"/>
      <c r="E78" s="119"/>
      <c r="F78" s="120"/>
      <c r="G78" s="120"/>
      <c r="H78" s="120"/>
      <c r="I78" s="120"/>
      <c r="J78" s="115"/>
      <c r="K78" s="115"/>
    </row>
    <row r="79" spans="2:11" ht="15">
      <c r="B79" s="116"/>
      <c r="C79" s="117"/>
      <c r="D79" s="118"/>
      <c r="E79" s="119"/>
      <c r="F79" s="120"/>
      <c r="G79" s="120"/>
      <c r="H79" s="120"/>
      <c r="I79" s="120"/>
      <c r="J79" s="115"/>
      <c r="K79" s="115"/>
    </row>
    <row r="80" spans="2:11" ht="15">
      <c r="B80" s="116"/>
      <c r="C80" s="117"/>
      <c r="D80" s="118"/>
      <c r="E80" s="119"/>
      <c r="F80" s="120"/>
      <c r="G80" s="120"/>
      <c r="H80" s="120"/>
      <c r="I80" s="120"/>
      <c r="J80" s="115"/>
      <c r="K80" s="115"/>
    </row>
    <row r="81" spans="2:11" ht="15">
      <c r="B81" s="116"/>
      <c r="C81" s="117"/>
      <c r="D81" s="118"/>
      <c r="E81" s="119"/>
      <c r="F81" s="120"/>
      <c r="G81" s="120"/>
      <c r="H81" s="120"/>
      <c r="I81" s="120"/>
      <c r="J81" s="115"/>
      <c r="K81" s="115"/>
    </row>
    <row r="82" spans="2:11" ht="15">
      <c r="B82" s="116"/>
      <c r="C82" s="117"/>
      <c r="D82" s="118"/>
      <c r="E82" s="119"/>
      <c r="F82" s="120"/>
      <c r="G82" s="120"/>
      <c r="H82" s="120"/>
      <c r="I82" s="120"/>
      <c r="J82" s="115"/>
      <c r="K82" s="115"/>
    </row>
    <row r="83" spans="2:11" ht="15">
      <c r="B83" s="116"/>
      <c r="C83" s="117"/>
      <c r="D83" s="118"/>
      <c r="E83" s="119"/>
      <c r="F83" s="120"/>
      <c r="G83" s="120"/>
      <c r="H83" s="120"/>
      <c r="I83" s="120"/>
      <c r="J83" s="115"/>
      <c r="K83" s="115"/>
    </row>
    <row r="84" spans="2:11" ht="15">
      <c r="B84" s="116"/>
      <c r="C84" s="117"/>
      <c r="D84" s="118"/>
      <c r="E84" s="119"/>
      <c r="F84" s="120"/>
      <c r="G84" s="120"/>
      <c r="H84" s="120"/>
      <c r="I84" s="120"/>
      <c r="J84" s="115"/>
      <c r="K84" s="115"/>
    </row>
    <row r="85" spans="2:11" ht="15">
      <c r="B85" s="116"/>
      <c r="C85" s="117"/>
      <c r="D85" s="118"/>
      <c r="E85" s="119"/>
      <c r="F85" s="120"/>
      <c r="G85" s="120"/>
      <c r="H85" s="120"/>
      <c r="I85" s="120"/>
      <c r="J85" s="115"/>
      <c r="K85" s="115"/>
    </row>
    <row r="86" spans="2:11" ht="15">
      <c r="B86" s="116"/>
      <c r="C86" s="117"/>
      <c r="D86" s="118"/>
      <c r="E86" s="119"/>
      <c r="F86" s="120"/>
      <c r="G86" s="120"/>
      <c r="H86" s="120"/>
      <c r="I86" s="120"/>
      <c r="J86" s="115"/>
      <c r="K86" s="115"/>
    </row>
    <row r="87" spans="2:11" ht="15">
      <c r="B87" s="116"/>
      <c r="C87" s="117"/>
      <c r="D87" s="118"/>
      <c r="E87" s="119"/>
      <c r="F87" s="120"/>
      <c r="G87" s="120"/>
      <c r="H87" s="120"/>
      <c r="I87" s="120"/>
      <c r="J87" s="115"/>
      <c r="K87" s="115"/>
    </row>
    <row r="88" spans="2:11" ht="15">
      <c r="B88" s="116"/>
      <c r="C88" s="117"/>
      <c r="D88" s="118"/>
      <c r="E88" s="119"/>
      <c r="F88" s="120"/>
      <c r="G88" s="120"/>
      <c r="H88" s="120"/>
      <c r="I88" s="120"/>
      <c r="J88" s="115"/>
      <c r="K88" s="115"/>
    </row>
    <row r="89" spans="2:11" ht="15">
      <c r="B89" s="116"/>
      <c r="C89" s="117"/>
      <c r="D89" s="118"/>
      <c r="E89" s="119"/>
      <c r="F89" s="120"/>
      <c r="G89" s="120"/>
      <c r="H89" s="120"/>
      <c r="I89" s="120"/>
      <c r="J89" s="115"/>
      <c r="K89" s="115"/>
    </row>
    <row r="90" spans="2:11" ht="15">
      <c r="B90" s="116"/>
      <c r="C90" s="117"/>
      <c r="D90" s="118"/>
      <c r="E90" s="119"/>
      <c r="F90" s="120"/>
      <c r="G90" s="120"/>
      <c r="H90" s="120"/>
      <c r="I90" s="120"/>
      <c r="J90" s="115"/>
      <c r="K90" s="115"/>
    </row>
    <row r="91" spans="2:11" ht="15">
      <c r="B91" s="116"/>
      <c r="C91" s="117"/>
      <c r="D91" s="118"/>
      <c r="E91" s="119"/>
      <c r="F91" s="120"/>
      <c r="G91" s="120"/>
      <c r="H91" s="120"/>
      <c r="I91" s="120"/>
      <c r="J91" s="115"/>
      <c r="K91" s="115"/>
    </row>
    <row r="92" spans="2:11" ht="15">
      <c r="B92" s="116"/>
      <c r="C92" s="117"/>
      <c r="D92" s="118"/>
      <c r="E92" s="119"/>
      <c r="F92" s="120"/>
      <c r="G92" s="120"/>
      <c r="H92" s="120"/>
      <c r="I92" s="120"/>
      <c r="J92" s="115"/>
      <c r="K92" s="115"/>
    </row>
    <row r="93" spans="2:11" ht="15">
      <c r="B93" s="116"/>
      <c r="C93" s="117"/>
      <c r="D93" s="118"/>
      <c r="E93" s="119"/>
      <c r="F93" s="120"/>
      <c r="G93" s="120"/>
      <c r="H93" s="120"/>
      <c r="I93" s="120"/>
      <c r="J93" s="115"/>
      <c r="K93" s="115"/>
    </row>
    <row r="94" spans="2:11" ht="15">
      <c r="B94" s="116"/>
      <c r="C94" s="117"/>
      <c r="D94" s="118"/>
      <c r="E94" s="119"/>
      <c r="F94" s="120"/>
      <c r="G94" s="120"/>
      <c r="H94" s="120"/>
      <c r="I94" s="120"/>
      <c r="J94" s="115"/>
      <c r="K94" s="115"/>
    </row>
    <row r="95" spans="2:11" ht="15">
      <c r="B95" s="116"/>
      <c r="C95" s="117"/>
      <c r="D95" s="118"/>
      <c r="E95" s="119"/>
      <c r="F95" s="120"/>
      <c r="G95" s="120"/>
      <c r="H95" s="120"/>
      <c r="I95" s="120"/>
      <c r="J95" s="115"/>
      <c r="K95" s="115"/>
    </row>
    <row r="96" spans="2:11" ht="15">
      <c r="B96" s="116"/>
      <c r="C96" s="117"/>
      <c r="D96" s="118"/>
      <c r="E96" s="119"/>
      <c r="F96" s="120"/>
      <c r="G96" s="120"/>
      <c r="H96" s="120"/>
      <c r="I96" s="120"/>
      <c r="J96" s="115"/>
      <c r="K96" s="115"/>
    </row>
    <row r="97" spans="1:11" ht="15">
      <c r="B97" s="116"/>
      <c r="C97" s="117"/>
      <c r="D97" s="118"/>
      <c r="E97" s="119"/>
      <c r="F97" s="120"/>
      <c r="G97" s="120"/>
      <c r="H97" s="120"/>
      <c r="I97" s="120"/>
      <c r="J97" s="115"/>
      <c r="K97" s="115"/>
    </row>
    <row r="98" spans="1:11" ht="15">
      <c r="B98" s="116"/>
      <c r="C98" s="117"/>
      <c r="D98" s="118"/>
      <c r="E98" s="119"/>
      <c r="F98" s="120"/>
      <c r="G98" s="120"/>
      <c r="H98" s="120"/>
      <c r="I98" s="120"/>
      <c r="J98" s="115"/>
      <c r="K98" s="115"/>
    </row>
    <row r="99" spans="1:11" ht="15">
      <c r="B99" s="116"/>
      <c r="C99" s="117"/>
      <c r="D99" s="118"/>
      <c r="E99" s="119"/>
      <c r="F99" s="120"/>
      <c r="G99" s="120"/>
      <c r="H99" s="120"/>
      <c r="I99" s="120"/>
      <c r="J99" s="115"/>
      <c r="K99" s="115"/>
    </row>
    <row r="100" spans="1:11">
      <c r="A100" s="93"/>
      <c r="B100" s="115"/>
      <c r="C100" s="191"/>
      <c r="D100" s="191"/>
      <c r="E100" s="191"/>
      <c r="F100" s="192"/>
      <c r="G100" s="191"/>
      <c r="H100" s="193"/>
      <c r="I100" s="193"/>
      <c r="J100" s="93"/>
      <c r="K100" s="115"/>
    </row>
    <row r="101" spans="1:11">
      <c r="A101" s="93"/>
      <c r="B101" s="115"/>
      <c r="C101" s="194"/>
      <c r="D101" s="194"/>
      <c r="E101" s="194"/>
      <c r="F101" s="193"/>
      <c r="G101" s="194"/>
      <c r="H101" s="195"/>
      <c r="I101" s="195"/>
      <c r="J101" s="93"/>
      <c r="K101" s="115"/>
    </row>
    <row r="102" spans="1:11">
      <c r="A102" s="93"/>
      <c r="B102" s="97"/>
      <c r="C102" s="97"/>
      <c r="D102" s="97"/>
      <c r="E102" s="97"/>
      <c r="F102" s="97"/>
      <c r="G102" s="97"/>
      <c r="H102" s="97"/>
      <c r="I102" s="97"/>
      <c r="J102" s="93"/>
      <c r="K102" s="115"/>
    </row>
    <row r="103" spans="1:11">
      <c r="A103" s="101"/>
      <c r="B103" s="196"/>
      <c r="C103" s="136"/>
      <c r="D103" s="136"/>
      <c r="E103" s="136"/>
      <c r="F103" s="197"/>
      <c r="G103" s="136"/>
      <c r="H103" s="136"/>
      <c r="I103" s="136"/>
      <c r="J103" s="145"/>
      <c r="K103" s="115"/>
    </row>
    <row r="104" spans="1:11">
      <c r="A104" s="93"/>
      <c r="B104" s="115"/>
      <c r="C104" s="136"/>
      <c r="D104" s="136"/>
      <c r="E104" s="136"/>
      <c r="F104" s="136"/>
      <c r="G104" s="136"/>
      <c r="H104" s="136"/>
      <c r="I104" s="136"/>
      <c r="J104" s="145"/>
      <c r="K104" s="115"/>
    </row>
    <row r="105" spans="1:11">
      <c r="A105" s="93"/>
      <c r="B105" s="97"/>
      <c r="C105" s="143"/>
      <c r="D105" s="143"/>
      <c r="E105" s="143"/>
      <c r="F105" s="143"/>
      <c r="G105" s="143"/>
      <c r="H105" s="143"/>
      <c r="I105" s="143"/>
      <c r="J105" s="145"/>
      <c r="K105" s="115"/>
    </row>
    <row r="106" spans="1:11">
      <c r="A106" s="93"/>
      <c r="B106" s="196"/>
      <c r="C106" s="136"/>
      <c r="D106" s="136"/>
      <c r="E106" s="136"/>
      <c r="F106" s="136"/>
      <c r="G106" s="136"/>
      <c r="H106" s="136"/>
      <c r="I106" s="136"/>
      <c r="J106" s="145"/>
      <c r="K106" s="115"/>
    </row>
    <row r="107" spans="1:11">
      <c r="A107" s="93"/>
      <c r="B107" s="115"/>
      <c r="C107" s="136"/>
      <c r="D107" s="136"/>
      <c r="E107" s="136"/>
      <c r="F107" s="136"/>
      <c r="G107" s="136"/>
      <c r="H107" s="136"/>
      <c r="I107" s="136"/>
      <c r="J107" s="145"/>
      <c r="K107" s="115"/>
    </row>
    <row r="108" spans="1:11">
      <c r="A108" s="93"/>
      <c r="B108" s="97"/>
      <c r="C108" s="143"/>
      <c r="D108" s="143"/>
      <c r="E108" s="143"/>
      <c r="F108" s="143"/>
      <c r="G108" s="143"/>
      <c r="H108" s="143"/>
      <c r="I108" s="143"/>
      <c r="J108" s="145"/>
      <c r="K108" s="115"/>
    </row>
    <row r="109" spans="1:11">
      <c r="A109" s="93"/>
      <c r="B109" s="196"/>
      <c r="C109" s="136"/>
      <c r="D109" s="136"/>
      <c r="E109" s="136"/>
      <c r="F109" s="136"/>
      <c r="G109" s="136"/>
      <c r="H109" s="136"/>
      <c r="I109" s="136"/>
      <c r="J109" s="145"/>
      <c r="K109" s="115"/>
    </row>
    <row r="110" spans="1:11">
      <c r="A110" s="93"/>
      <c r="B110" s="196"/>
      <c r="C110" s="136"/>
      <c r="D110" s="136"/>
      <c r="E110" s="136"/>
      <c r="F110" s="136"/>
      <c r="G110" s="136"/>
      <c r="H110" s="136"/>
      <c r="I110" s="136"/>
      <c r="J110" s="145"/>
      <c r="K110" s="115"/>
    </row>
    <row r="111" spans="1:11">
      <c r="A111" s="93"/>
      <c r="B111" s="196"/>
      <c r="C111" s="136"/>
      <c r="D111" s="136"/>
      <c r="E111" s="136"/>
      <c r="F111" s="136"/>
      <c r="G111" s="136"/>
      <c r="H111" s="136"/>
      <c r="I111" s="136"/>
      <c r="J111" s="145"/>
      <c r="K111" s="115"/>
    </row>
    <row r="112" spans="1:11">
      <c r="A112" s="93"/>
      <c r="B112" s="196"/>
      <c r="C112" s="136"/>
      <c r="D112" s="136"/>
      <c r="E112" s="136"/>
      <c r="F112" s="136"/>
      <c r="G112" s="136"/>
      <c r="H112" s="136"/>
      <c r="I112" s="136"/>
      <c r="J112" s="145"/>
      <c r="K112" s="115"/>
    </row>
    <row r="113" spans="1:11">
      <c r="A113" s="93"/>
      <c r="B113" s="115"/>
      <c r="C113" s="136"/>
      <c r="D113" s="136"/>
      <c r="E113" s="136"/>
      <c r="F113" s="136"/>
      <c r="G113" s="136"/>
      <c r="H113" s="136"/>
      <c r="I113" s="136"/>
      <c r="J113" s="145"/>
      <c r="K113" s="115"/>
    </row>
    <row r="114" spans="1:11">
      <c r="A114" s="93"/>
      <c r="B114" s="115"/>
      <c r="C114" s="136"/>
      <c r="D114" s="136"/>
      <c r="E114" s="136"/>
      <c r="F114" s="136"/>
      <c r="G114" s="136"/>
      <c r="H114" s="136"/>
      <c r="I114" s="136"/>
      <c r="J114" s="145"/>
      <c r="K114" s="115"/>
    </row>
    <row r="115" spans="1:11">
      <c r="A115" s="93"/>
      <c r="B115" s="196"/>
      <c r="C115" s="136"/>
      <c r="D115" s="136"/>
      <c r="E115" s="136"/>
      <c r="F115" s="136"/>
      <c r="G115" s="136"/>
      <c r="H115" s="136"/>
      <c r="I115" s="136"/>
      <c r="J115" s="145"/>
      <c r="K115" s="115"/>
    </row>
    <row r="116" spans="1:11">
      <c r="A116" s="93"/>
      <c r="B116" s="97"/>
      <c r="C116" s="143"/>
      <c r="D116" s="143"/>
      <c r="E116" s="143"/>
      <c r="F116" s="143"/>
      <c r="G116" s="143"/>
      <c r="H116" s="143"/>
      <c r="I116" s="143"/>
      <c r="J116" s="145"/>
      <c r="K116" s="115"/>
    </row>
    <row r="117" spans="1:11">
      <c r="B117" s="198"/>
      <c r="C117" s="136"/>
      <c r="D117" s="136"/>
      <c r="E117" s="136"/>
      <c r="F117" s="136"/>
      <c r="G117" s="136"/>
      <c r="H117" s="136"/>
      <c r="I117" s="136"/>
      <c r="J117" s="145"/>
      <c r="K117" s="115"/>
    </row>
    <row r="118" spans="1:11">
      <c r="B118" s="97"/>
      <c r="C118" s="97"/>
      <c r="D118" s="97"/>
      <c r="E118" s="97"/>
      <c r="F118" s="97"/>
      <c r="G118" s="97"/>
      <c r="H118" s="97"/>
      <c r="I118" s="97"/>
      <c r="J118" s="93"/>
      <c r="K118" s="115"/>
    </row>
    <row r="119" spans="1:11">
      <c r="B119" s="115"/>
      <c r="C119" s="115"/>
      <c r="D119" s="115"/>
      <c r="E119" s="115"/>
      <c r="F119" s="115"/>
      <c r="G119" s="115"/>
      <c r="H119" s="115"/>
      <c r="I119" s="115"/>
      <c r="J119" s="115"/>
      <c r="K119" s="115"/>
    </row>
    <row r="120" spans="1:11">
      <c r="B120" s="115"/>
      <c r="C120" s="115"/>
      <c r="D120" s="115"/>
      <c r="E120" s="115"/>
      <c r="F120" s="115"/>
      <c r="G120" s="115"/>
      <c r="H120" s="115"/>
      <c r="I120" s="115"/>
      <c r="J120" s="115"/>
      <c r="K120" s="115"/>
    </row>
    <row r="121" spans="1:11">
      <c r="B121" s="115"/>
      <c r="C121" s="115"/>
      <c r="D121" s="115"/>
      <c r="E121" s="115"/>
      <c r="F121" s="115"/>
      <c r="G121" s="115"/>
      <c r="H121" s="115"/>
      <c r="I121" s="115"/>
      <c r="J121" s="115"/>
      <c r="K121" s="115"/>
    </row>
    <row r="122" spans="1:11">
      <c r="B122" s="115"/>
      <c r="C122" s="115"/>
      <c r="D122" s="115"/>
      <c r="E122" s="115"/>
      <c r="F122" s="115"/>
      <c r="G122" s="115"/>
      <c r="H122" s="115"/>
      <c r="I122" s="115"/>
      <c r="J122" s="115"/>
      <c r="K122" s="115"/>
    </row>
    <row r="123" spans="1:11">
      <c r="B123" s="115"/>
      <c r="C123" s="115"/>
      <c r="D123" s="115"/>
      <c r="E123" s="115"/>
      <c r="F123" s="115"/>
      <c r="G123" s="115"/>
      <c r="H123" s="115"/>
      <c r="I123" s="115"/>
      <c r="J123" s="115"/>
      <c r="K123" s="115"/>
    </row>
    <row r="124" spans="1:11">
      <c r="B124" s="115"/>
      <c r="C124" s="115"/>
      <c r="D124" s="115"/>
      <c r="E124" s="115"/>
      <c r="F124" s="115"/>
      <c r="G124" s="115"/>
      <c r="H124" s="115"/>
      <c r="I124" s="115"/>
      <c r="J124" s="115"/>
      <c r="K124" s="115"/>
    </row>
    <row r="125" spans="1:11">
      <c r="B125" s="115"/>
      <c r="C125" s="115"/>
      <c r="D125" s="115"/>
      <c r="E125" s="115"/>
      <c r="F125" s="115"/>
      <c r="G125" s="115"/>
      <c r="H125" s="115"/>
      <c r="I125" s="115"/>
      <c r="J125" s="115"/>
      <c r="K125" s="115"/>
    </row>
    <row r="126" spans="1:11">
      <c r="B126" s="115"/>
      <c r="C126" s="115"/>
      <c r="D126" s="115"/>
      <c r="E126" s="115"/>
      <c r="F126" s="115"/>
      <c r="G126" s="115"/>
      <c r="H126" s="115"/>
      <c r="I126" s="115"/>
      <c r="J126" s="115"/>
      <c r="K126" s="115"/>
    </row>
  </sheetData>
  <mergeCells count="12">
    <mergeCell ref="B2:I2"/>
    <mergeCell ref="B3:I3"/>
    <mergeCell ref="C4:D4"/>
    <mergeCell ref="B54:F54"/>
    <mergeCell ref="B7:B12"/>
    <mergeCell ref="B31:B36"/>
    <mergeCell ref="C7:I7"/>
    <mergeCell ref="C8:E8"/>
    <mergeCell ref="G8:I8"/>
    <mergeCell ref="C31:I31"/>
    <mergeCell ref="C32:E32"/>
    <mergeCell ref="G32:I32"/>
  </mergeCells>
  <printOptions horizontalCentered="1" gridLinesSet="0"/>
  <pageMargins left="0.98425196850393704" right="0.59055118110236227" top="0.6692913385826772" bottom="0.59055118110236227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7" baseType="lpstr">
      <vt:lpstr>valorizado</vt:lpstr>
      <vt:lpstr>desembolsos</vt:lpstr>
      <vt:lpstr>desembolsos!A_impresión_IM</vt:lpstr>
      <vt:lpstr>desembolsos!Área_de_impresión</vt:lpstr>
      <vt:lpstr>valorizado!Área_de_impresión</vt:lpstr>
      <vt:lpstr>desembolsos!Títulos_a_imprimir</vt:lpstr>
      <vt:lpstr>valorizado!Títulos_a_imprimir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PROYECTO</dc:creator>
  <cp:lastModifiedBy>Petronila De Los Santos Ramos</cp:lastModifiedBy>
  <cp:lastPrinted>2017-10-27T15:01:03Z</cp:lastPrinted>
  <dcterms:created xsi:type="dcterms:W3CDTF">2013-05-29T20:20:27Z</dcterms:created>
  <dcterms:modified xsi:type="dcterms:W3CDTF">2017-10-27T15:01:07Z</dcterms:modified>
</cp:coreProperties>
</file>